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1ER TRIM 2021\1ER TRIM 2021\DIGITALES\"/>
    </mc:Choice>
  </mc:AlternateContent>
  <xr:revisionPtr revIDLastSave="0" documentId="13_ncr:1_{1B8BA39E-58B6-4E05-A97D-DEBCF15A6FBD}" xr6:coauthVersionLast="46" xr6:coauthVersionMax="46" xr10:uidLastSave="{00000000-0000-0000-0000-000000000000}"/>
  <bookViews>
    <workbookView xWindow="-120" yWindow="-120" windowWidth="20730" windowHeight="11310" firstSheet="1" activeTab="9" xr2:uid="{00000000-000D-0000-FFFF-FFFF00000000}"/>
  </bookViews>
  <sheets>
    <sheet name="Hoja1" sheetId="4" state="hidden" r:id="rId1"/>
    <sheet name="F1" sheetId="3" r:id="rId2"/>
    <sheet name="F2" sheetId="9" r:id="rId3"/>
    <sheet name="F3" sheetId="10" r:id="rId4"/>
    <sheet name="F4" sheetId="19" r:id="rId5"/>
    <sheet name="F5" sheetId="12" r:id="rId6"/>
    <sheet name="f6a" sheetId="18" r:id="rId7"/>
    <sheet name="F6b" sheetId="16" r:id="rId8"/>
    <sheet name="f6c" sheetId="17" r:id="rId9"/>
    <sheet name="F6d" sheetId="15" r:id="rId10"/>
  </sheets>
  <definedNames>
    <definedName name="_xlnm._FilterDatabase" localSheetId="5" hidden="1">'F5'!$A$3:$G$71</definedName>
    <definedName name="_xlnm._FilterDatabase" localSheetId="7" hidden="1">F6b!$A$3:$G$13</definedName>
    <definedName name="_xlnm._FilterDatabase" localSheetId="9" hidden="1">F6d!$A$3:$G$27</definedName>
  </definedNames>
  <calcPr calcId="181029"/>
</workbook>
</file>

<file path=xl/calcChain.xml><?xml version="1.0" encoding="utf-8"?>
<calcChain xmlns="http://schemas.openxmlformats.org/spreadsheetml/2006/main">
  <c r="D31" i="15" l="1"/>
  <c r="G31" i="15" s="1"/>
  <c r="D30" i="15"/>
  <c r="G30" i="15" s="1"/>
  <c r="D29" i="15"/>
  <c r="G29" i="15" s="1"/>
  <c r="F28" i="15"/>
  <c r="E28" i="15"/>
  <c r="D28" i="15"/>
  <c r="C28" i="15"/>
  <c r="B28" i="15"/>
  <c r="D26" i="15"/>
  <c r="G26" i="15" s="1"/>
  <c r="D25" i="15"/>
  <c r="G25" i="15" s="1"/>
  <c r="G24" i="15" s="1"/>
  <c r="F24" i="15"/>
  <c r="E24" i="15"/>
  <c r="D24" i="15"/>
  <c r="C24" i="15"/>
  <c r="B24" i="15"/>
  <c r="D23" i="15"/>
  <c r="G23" i="15" s="1"/>
  <c r="D22" i="15"/>
  <c r="G22" i="15" s="1"/>
  <c r="F21" i="15"/>
  <c r="E21" i="15"/>
  <c r="D21" i="15"/>
  <c r="C21" i="15"/>
  <c r="B21" i="15"/>
  <c r="D19" i="15"/>
  <c r="G19" i="15" s="1"/>
  <c r="D18" i="15"/>
  <c r="G18" i="15" s="1"/>
  <c r="D17" i="15"/>
  <c r="G17" i="15" s="1"/>
  <c r="F16" i="15"/>
  <c r="E16" i="15"/>
  <c r="D16" i="15"/>
  <c r="C16" i="15"/>
  <c r="B16" i="15"/>
  <c r="D15" i="15"/>
  <c r="G15" i="15" s="1"/>
  <c r="D14" i="15"/>
  <c r="G14" i="15" s="1"/>
  <c r="D13" i="15"/>
  <c r="G13" i="15" s="1"/>
  <c r="F12" i="15"/>
  <c r="E12" i="15"/>
  <c r="D12" i="15"/>
  <c r="C12" i="15"/>
  <c r="B12" i="15"/>
  <c r="D11" i="15"/>
  <c r="G11" i="15" s="1"/>
  <c r="D10" i="15"/>
  <c r="G10" i="15" s="1"/>
  <c r="F9" i="15"/>
  <c r="F33" i="15" s="1"/>
  <c r="E9" i="15"/>
  <c r="E33" i="15" s="1"/>
  <c r="D9" i="15"/>
  <c r="D33" i="15" s="1"/>
  <c r="C9" i="15"/>
  <c r="C33" i="15" s="1"/>
  <c r="B9" i="15"/>
  <c r="B33" i="15" s="1"/>
  <c r="D75" i="17"/>
  <c r="G75" i="17" s="1"/>
  <c r="D74" i="17"/>
  <c r="G74" i="17" s="1"/>
  <c r="D73" i="17"/>
  <c r="G73" i="17" s="1"/>
  <c r="D72" i="17"/>
  <c r="G72" i="17" s="1"/>
  <c r="G71" i="17" s="1"/>
  <c r="F71" i="17"/>
  <c r="E71" i="17"/>
  <c r="D71" i="17"/>
  <c r="C71" i="17"/>
  <c r="B71" i="17"/>
  <c r="D70" i="17"/>
  <c r="G70" i="17" s="1"/>
  <c r="D69" i="17"/>
  <c r="G69" i="17" s="1"/>
  <c r="D68" i="17"/>
  <c r="G68" i="17" s="1"/>
  <c r="D67" i="17"/>
  <c r="G67" i="17" s="1"/>
  <c r="D66" i="17"/>
  <c r="G66" i="17" s="1"/>
  <c r="D65" i="17"/>
  <c r="G65" i="17" s="1"/>
  <c r="D64" i="17"/>
  <c r="G64" i="17" s="1"/>
  <c r="D63" i="17"/>
  <c r="G63" i="17" s="1"/>
  <c r="D62" i="17"/>
  <c r="G62" i="17" s="1"/>
  <c r="G61" i="17" s="1"/>
  <c r="F61" i="17"/>
  <c r="E61" i="17"/>
  <c r="D61" i="17"/>
  <c r="C61" i="17"/>
  <c r="B61" i="17"/>
  <c r="D60" i="17"/>
  <c r="G60" i="17" s="1"/>
  <c r="D59" i="17"/>
  <c r="G59" i="17" s="1"/>
  <c r="D58" i="17"/>
  <c r="G58" i="17" s="1"/>
  <c r="D57" i="17"/>
  <c r="G57" i="17" s="1"/>
  <c r="D56" i="17"/>
  <c r="G56" i="17" s="1"/>
  <c r="D55" i="17"/>
  <c r="G55" i="17" s="1"/>
  <c r="D54" i="17"/>
  <c r="G54" i="17" s="1"/>
  <c r="G53" i="17" s="1"/>
  <c r="F53" i="17"/>
  <c r="E53" i="17"/>
  <c r="D53" i="17"/>
  <c r="C53" i="17"/>
  <c r="B53" i="17"/>
  <c r="D52" i="17"/>
  <c r="G52" i="17" s="1"/>
  <c r="D51" i="17"/>
  <c r="G51" i="17" s="1"/>
  <c r="D50" i="17"/>
  <c r="G50" i="17" s="1"/>
  <c r="D49" i="17"/>
  <c r="G49" i="17" s="1"/>
  <c r="D48" i="17"/>
  <c r="G48" i="17" s="1"/>
  <c r="D47" i="17"/>
  <c r="G47" i="17" s="1"/>
  <c r="D46" i="17"/>
  <c r="G46" i="17" s="1"/>
  <c r="D45" i="17"/>
  <c r="G45" i="17" s="1"/>
  <c r="F44" i="17"/>
  <c r="E44" i="17"/>
  <c r="D44" i="17"/>
  <c r="C44" i="17"/>
  <c r="B44" i="17"/>
  <c r="F43" i="17"/>
  <c r="E43" i="17"/>
  <c r="D43" i="17"/>
  <c r="C43" i="17"/>
  <c r="B43" i="17"/>
  <c r="D41" i="17"/>
  <c r="G41" i="17" s="1"/>
  <c r="D40" i="17"/>
  <c r="G40" i="17" s="1"/>
  <c r="D39" i="17"/>
  <c r="G39" i="17" s="1"/>
  <c r="D38" i="17"/>
  <c r="G38" i="17" s="1"/>
  <c r="F37" i="17"/>
  <c r="E37" i="17"/>
  <c r="D37" i="17"/>
  <c r="C37" i="17"/>
  <c r="B37" i="17"/>
  <c r="D36" i="17"/>
  <c r="G36" i="17" s="1"/>
  <c r="D35" i="17"/>
  <c r="G35" i="17" s="1"/>
  <c r="D34" i="17"/>
  <c r="G34" i="17" s="1"/>
  <c r="D33" i="17"/>
  <c r="G33" i="17" s="1"/>
  <c r="D32" i="17"/>
  <c r="G32" i="17" s="1"/>
  <c r="D31" i="17"/>
  <c r="G31" i="17" s="1"/>
  <c r="D30" i="17"/>
  <c r="G30" i="17" s="1"/>
  <c r="D29" i="17"/>
  <c r="G29" i="17" s="1"/>
  <c r="D28" i="17"/>
  <c r="G28" i="17" s="1"/>
  <c r="F27" i="17"/>
  <c r="E27" i="17"/>
  <c r="D27" i="17"/>
  <c r="C27" i="17"/>
  <c r="B27" i="17"/>
  <c r="D26" i="17"/>
  <c r="G26" i="17" s="1"/>
  <c r="D25" i="17"/>
  <c r="G25" i="17" s="1"/>
  <c r="D24" i="17"/>
  <c r="G24" i="17" s="1"/>
  <c r="D23" i="17"/>
  <c r="G23" i="17" s="1"/>
  <c r="D22" i="17"/>
  <c r="G22" i="17" s="1"/>
  <c r="D21" i="17"/>
  <c r="G21" i="17" s="1"/>
  <c r="D20" i="17"/>
  <c r="G20" i="17" s="1"/>
  <c r="F19" i="17"/>
  <c r="E19" i="17"/>
  <c r="D19" i="17"/>
  <c r="C19" i="17"/>
  <c r="B19" i="17"/>
  <c r="D18" i="17"/>
  <c r="G18" i="17" s="1"/>
  <c r="D17" i="17"/>
  <c r="G17" i="17" s="1"/>
  <c r="D16" i="17"/>
  <c r="G16" i="17" s="1"/>
  <c r="D15" i="17"/>
  <c r="G15" i="17" s="1"/>
  <c r="D14" i="17"/>
  <c r="G14" i="17" s="1"/>
  <c r="D13" i="17"/>
  <c r="G13" i="17" s="1"/>
  <c r="D12" i="17"/>
  <c r="G12" i="17" s="1"/>
  <c r="D11" i="17"/>
  <c r="G11" i="17" s="1"/>
  <c r="G10" i="17" s="1"/>
  <c r="F10" i="17"/>
  <c r="E10" i="17"/>
  <c r="D10" i="17"/>
  <c r="C10" i="17"/>
  <c r="B10" i="17"/>
  <c r="F9" i="17"/>
  <c r="F77" i="17" s="1"/>
  <c r="E9" i="17"/>
  <c r="E77" i="17" s="1"/>
  <c r="D9" i="17"/>
  <c r="D77" i="17" s="1"/>
  <c r="C9" i="17"/>
  <c r="C77" i="17" s="1"/>
  <c r="B9" i="17"/>
  <c r="B77" i="17" s="1"/>
  <c r="D28" i="16"/>
  <c r="G28" i="16" s="1"/>
  <c r="D27" i="16"/>
  <c r="G27" i="16" s="1"/>
  <c r="D26" i="16"/>
  <c r="G26" i="16" s="1"/>
  <c r="D25" i="16"/>
  <c r="G25" i="16" s="1"/>
  <c r="D24" i="16"/>
  <c r="G24" i="16" s="1"/>
  <c r="D23" i="16"/>
  <c r="G23" i="16" s="1"/>
  <c r="D22" i="16"/>
  <c r="G22" i="16" s="1"/>
  <c r="D21" i="16"/>
  <c r="G21" i="16" s="1"/>
  <c r="D20" i="16"/>
  <c r="G20" i="16" s="1"/>
  <c r="F19" i="16"/>
  <c r="E19" i="16"/>
  <c r="D19" i="16"/>
  <c r="C19" i="16"/>
  <c r="B19" i="16"/>
  <c r="D17" i="16"/>
  <c r="G17" i="16" s="1"/>
  <c r="D16" i="16"/>
  <c r="G16" i="16" s="1"/>
  <c r="D15" i="16"/>
  <c r="G15" i="16" s="1"/>
  <c r="D14" i="16"/>
  <c r="G14" i="16" s="1"/>
  <c r="D13" i="16"/>
  <c r="G13" i="16" s="1"/>
  <c r="D12" i="16"/>
  <c r="G12" i="16" s="1"/>
  <c r="D11" i="16"/>
  <c r="G11" i="16" s="1"/>
  <c r="D10" i="16"/>
  <c r="G10" i="16" s="1"/>
  <c r="G9" i="16" s="1"/>
  <c r="F9" i="16"/>
  <c r="F29" i="16" s="1"/>
  <c r="E9" i="16"/>
  <c r="E29" i="16" s="1"/>
  <c r="D9" i="16"/>
  <c r="C9" i="16"/>
  <c r="C29" i="16" s="1"/>
  <c r="B9" i="16"/>
  <c r="B29" i="16" s="1"/>
  <c r="D157" i="18"/>
  <c r="G157" i="18" s="1"/>
  <c r="D156" i="18"/>
  <c r="G156" i="18" s="1"/>
  <c r="D155" i="18"/>
  <c r="G155" i="18" s="1"/>
  <c r="D154" i="18"/>
  <c r="G154" i="18" s="1"/>
  <c r="D153" i="18"/>
  <c r="G153" i="18" s="1"/>
  <c r="D152" i="18"/>
  <c r="G152" i="18" s="1"/>
  <c r="D151" i="18"/>
  <c r="G151" i="18" s="1"/>
  <c r="G150" i="18" s="1"/>
  <c r="F150" i="18"/>
  <c r="E150" i="18"/>
  <c r="C150" i="18"/>
  <c r="B150" i="18"/>
  <c r="D149" i="18"/>
  <c r="G149" i="18" s="1"/>
  <c r="D148" i="18"/>
  <c r="G148" i="18" s="1"/>
  <c r="D147" i="18"/>
  <c r="G147" i="18" s="1"/>
  <c r="G146" i="18" s="1"/>
  <c r="F146" i="18"/>
  <c r="E146" i="18"/>
  <c r="C146" i="18"/>
  <c r="B146" i="18"/>
  <c r="D145" i="18"/>
  <c r="G145" i="18" s="1"/>
  <c r="D144" i="18"/>
  <c r="G144" i="18" s="1"/>
  <c r="D143" i="18"/>
  <c r="G143" i="18" s="1"/>
  <c r="D142" i="18"/>
  <c r="G142" i="18" s="1"/>
  <c r="D141" i="18"/>
  <c r="G141" i="18" s="1"/>
  <c r="D140" i="18"/>
  <c r="G140" i="18" s="1"/>
  <c r="D139" i="18"/>
  <c r="G139" i="18" s="1"/>
  <c r="D138" i="18"/>
  <c r="G138" i="18" s="1"/>
  <c r="F137" i="18"/>
  <c r="E137" i="18"/>
  <c r="D137" i="18"/>
  <c r="C137" i="18"/>
  <c r="B137" i="18"/>
  <c r="D136" i="18"/>
  <c r="G136" i="18" s="1"/>
  <c r="D135" i="18"/>
  <c r="G135" i="18" s="1"/>
  <c r="D134" i="18"/>
  <c r="G134" i="18" s="1"/>
  <c r="F133" i="18"/>
  <c r="E133" i="18"/>
  <c r="D133" i="18"/>
  <c r="C133" i="18"/>
  <c r="B133" i="18"/>
  <c r="D132" i="18"/>
  <c r="G132" i="18" s="1"/>
  <c r="D131" i="18"/>
  <c r="G131" i="18" s="1"/>
  <c r="D130" i="18"/>
  <c r="G130" i="18" s="1"/>
  <c r="D129" i="18"/>
  <c r="G129" i="18" s="1"/>
  <c r="D128" i="18"/>
  <c r="G128" i="18" s="1"/>
  <c r="D127" i="18"/>
  <c r="G127" i="18" s="1"/>
  <c r="D126" i="18"/>
  <c r="G126" i="18" s="1"/>
  <c r="D125" i="18"/>
  <c r="G125" i="18" s="1"/>
  <c r="D124" i="18"/>
  <c r="G124" i="18" s="1"/>
  <c r="F123" i="18"/>
  <c r="E123" i="18"/>
  <c r="D123" i="18"/>
  <c r="C123" i="18"/>
  <c r="B123" i="18"/>
  <c r="D122" i="18"/>
  <c r="G122" i="18" s="1"/>
  <c r="D121" i="18"/>
  <c r="G121" i="18" s="1"/>
  <c r="D120" i="18"/>
  <c r="G120" i="18" s="1"/>
  <c r="D119" i="18"/>
  <c r="G119" i="18" s="1"/>
  <c r="D118" i="18"/>
  <c r="G118" i="18" s="1"/>
  <c r="D117" i="18"/>
  <c r="G117" i="18" s="1"/>
  <c r="D116" i="18"/>
  <c r="G116" i="18" s="1"/>
  <c r="D115" i="18"/>
  <c r="G115" i="18" s="1"/>
  <c r="D114" i="18"/>
  <c r="G114" i="18" s="1"/>
  <c r="F113" i="18"/>
  <c r="E113" i="18"/>
  <c r="D113" i="18"/>
  <c r="C113" i="18"/>
  <c r="B113" i="18"/>
  <c r="D112" i="18"/>
  <c r="G112" i="18" s="1"/>
  <c r="D111" i="18"/>
  <c r="G111" i="18" s="1"/>
  <c r="D110" i="18"/>
  <c r="G110" i="18" s="1"/>
  <c r="D109" i="18"/>
  <c r="G109" i="18" s="1"/>
  <c r="D108" i="18"/>
  <c r="G108" i="18" s="1"/>
  <c r="D107" i="18"/>
  <c r="G107" i="18" s="1"/>
  <c r="D106" i="18"/>
  <c r="G106" i="18" s="1"/>
  <c r="D105" i="18"/>
  <c r="G105" i="18" s="1"/>
  <c r="D104" i="18"/>
  <c r="G104" i="18" s="1"/>
  <c r="F103" i="18"/>
  <c r="E103" i="18"/>
  <c r="D103" i="18"/>
  <c r="C103" i="18"/>
  <c r="B103" i="18"/>
  <c r="D102" i="18"/>
  <c r="G102" i="18" s="1"/>
  <c r="D101" i="18"/>
  <c r="G101" i="18" s="1"/>
  <c r="D100" i="18"/>
  <c r="G100" i="18" s="1"/>
  <c r="D99" i="18"/>
  <c r="G99" i="18" s="1"/>
  <c r="D98" i="18"/>
  <c r="G98" i="18" s="1"/>
  <c r="D97" i="18"/>
  <c r="G97" i="18" s="1"/>
  <c r="D96" i="18"/>
  <c r="G96" i="18" s="1"/>
  <c r="D95" i="18"/>
  <c r="G95" i="18" s="1"/>
  <c r="D94" i="18"/>
  <c r="G94" i="18" s="1"/>
  <c r="F93" i="18"/>
  <c r="E93" i="18"/>
  <c r="D93" i="18"/>
  <c r="C93" i="18"/>
  <c r="B93" i="18"/>
  <c r="D92" i="18"/>
  <c r="G92" i="18" s="1"/>
  <c r="D91" i="18"/>
  <c r="G91" i="18" s="1"/>
  <c r="D90" i="18"/>
  <c r="G90" i="18" s="1"/>
  <c r="D89" i="18"/>
  <c r="G89" i="18" s="1"/>
  <c r="D88" i="18"/>
  <c r="G88" i="18" s="1"/>
  <c r="D87" i="18"/>
  <c r="G87" i="18" s="1"/>
  <c r="D86" i="18"/>
  <c r="G86" i="18" s="1"/>
  <c r="F85" i="18"/>
  <c r="F84" i="18" s="1"/>
  <c r="E85" i="18"/>
  <c r="D85" i="18"/>
  <c r="C85" i="18"/>
  <c r="B85" i="18"/>
  <c r="B84" i="18" s="1"/>
  <c r="E84" i="18"/>
  <c r="C84" i="18"/>
  <c r="D82" i="18"/>
  <c r="G82" i="18" s="1"/>
  <c r="D81" i="18"/>
  <c r="G81" i="18" s="1"/>
  <c r="D80" i="18"/>
  <c r="G80" i="18" s="1"/>
  <c r="D79" i="18"/>
  <c r="G79" i="18" s="1"/>
  <c r="D78" i="18"/>
  <c r="G78" i="18" s="1"/>
  <c r="D77" i="18"/>
  <c r="G77" i="18" s="1"/>
  <c r="D76" i="18"/>
  <c r="G76" i="18" s="1"/>
  <c r="G75" i="18" s="1"/>
  <c r="F75" i="18"/>
  <c r="E75" i="18"/>
  <c r="C75" i="18"/>
  <c r="B75" i="18"/>
  <c r="G74" i="18"/>
  <c r="D74" i="18"/>
  <c r="G73" i="18"/>
  <c r="D73" i="18"/>
  <c r="G72" i="18"/>
  <c r="D72" i="18"/>
  <c r="G71" i="18"/>
  <c r="F71" i="18"/>
  <c r="E71" i="18"/>
  <c r="D71" i="18"/>
  <c r="C71" i="18"/>
  <c r="B71" i="18"/>
  <c r="G70" i="18"/>
  <c r="D70" i="18"/>
  <c r="G69" i="18"/>
  <c r="D69" i="18"/>
  <c r="G68" i="18"/>
  <c r="D68" i="18"/>
  <c r="G67" i="18"/>
  <c r="D67" i="18"/>
  <c r="G66" i="18"/>
  <c r="D66" i="18"/>
  <c r="G65" i="18"/>
  <c r="D65" i="18"/>
  <c r="G64" i="18"/>
  <c r="D64" i="18"/>
  <c r="G63" i="18"/>
  <c r="D63" i="18"/>
  <c r="G62" i="18"/>
  <c r="F62" i="18"/>
  <c r="E62" i="18"/>
  <c r="D62" i="18"/>
  <c r="C62" i="18"/>
  <c r="B62" i="18"/>
  <c r="G61" i="18"/>
  <c r="D61" i="18"/>
  <c r="G60" i="18"/>
  <c r="D60" i="18"/>
  <c r="G59" i="18"/>
  <c r="D59" i="18"/>
  <c r="G58" i="18"/>
  <c r="F58" i="18"/>
  <c r="E58" i="18"/>
  <c r="D58" i="18"/>
  <c r="C58" i="18"/>
  <c r="B58" i="18"/>
  <c r="G57" i="18"/>
  <c r="D57" i="18"/>
  <c r="G56" i="18"/>
  <c r="D56" i="18"/>
  <c r="G55" i="18"/>
  <c r="D55" i="18"/>
  <c r="G54" i="18"/>
  <c r="D54" i="18"/>
  <c r="G53" i="18"/>
  <c r="D53" i="18"/>
  <c r="G52" i="18"/>
  <c r="D52" i="18"/>
  <c r="G51" i="18"/>
  <c r="D51" i="18"/>
  <c r="G50" i="18"/>
  <c r="D50" i="18"/>
  <c r="G49" i="18"/>
  <c r="D49" i="18"/>
  <c r="G48" i="18"/>
  <c r="F48" i="18"/>
  <c r="E48" i="18"/>
  <c r="D48" i="18"/>
  <c r="C48" i="18"/>
  <c r="B48" i="18"/>
  <c r="G47" i="18"/>
  <c r="D47" i="18"/>
  <c r="G46" i="18"/>
  <c r="D46" i="18"/>
  <c r="G45" i="18"/>
  <c r="D45" i="18"/>
  <c r="G44" i="18"/>
  <c r="D44" i="18"/>
  <c r="G43" i="18"/>
  <c r="D43" i="18"/>
  <c r="G42" i="18"/>
  <c r="D42" i="18"/>
  <c r="G41" i="18"/>
  <c r="D41" i="18"/>
  <c r="G40" i="18"/>
  <c r="D40" i="18"/>
  <c r="G39" i="18"/>
  <c r="D39" i="18"/>
  <c r="G38" i="18"/>
  <c r="F38" i="18"/>
  <c r="E38" i="18"/>
  <c r="D38" i="18"/>
  <c r="C38" i="18"/>
  <c r="B38" i="18"/>
  <c r="G37" i="18"/>
  <c r="D37" i="18"/>
  <c r="G36" i="18"/>
  <c r="D36" i="18"/>
  <c r="G35" i="18"/>
  <c r="D35" i="18"/>
  <c r="G34" i="18"/>
  <c r="D34" i="18"/>
  <c r="G33" i="18"/>
  <c r="D33" i="18"/>
  <c r="G32" i="18"/>
  <c r="D32" i="18"/>
  <c r="G31" i="18"/>
  <c r="D31" i="18"/>
  <c r="G30" i="18"/>
  <c r="D30" i="18"/>
  <c r="G29" i="18"/>
  <c r="D29" i="18"/>
  <c r="G28" i="18"/>
  <c r="F28" i="18"/>
  <c r="E28" i="18"/>
  <c r="D28" i="18"/>
  <c r="C28" i="18"/>
  <c r="B28" i="18"/>
  <c r="G27" i="18"/>
  <c r="D27" i="18"/>
  <c r="G26" i="18"/>
  <c r="D26" i="18"/>
  <c r="G25" i="18"/>
  <c r="D25" i="18"/>
  <c r="G24" i="18"/>
  <c r="D24" i="18"/>
  <c r="G23" i="18"/>
  <c r="D23" i="18"/>
  <c r="G22" i="18"/>
  <c r="D22" i="18"/>
  <c r="G21" i="18"/>
  <c r="D21" i="18"/>
  <c r="G20" i="18"/>
  <c r="D20" i="18"/>
  <c r="G19" i="18"/>
  <c r="D19" i="18"/>
  <c r="G18" i="18"/>
  <c r="F18" i="18"/>
  <c r="E18" i="18"/>
  <c r="D18" i="18"/>
  <c r="C18" i="18"/>
  <c r="B18" i="18"/>
  <c r="G17" i="18"/>
  <c r="D17" i="18"/>
  <c r="G16" i="18"/>
  <c r="D16" i="18"/>
  <c r="G15" i="18"/>
  <c r="D15" i="18"/>
  <c r="G14" i="18"/>
  <c r="D14" i="18"/>
  <c r="G13" i="18"/>
  <c r="D13" i="18"/>
  <c r="G12" i="18"/>
  <c r="D12" i="18"/>
  <c r="G11" i="18"/>
  <c r="D11" i="18"/>
  <c r="G10" i="18"/>
  <c r="F10" i="18"/>
  <c r="E10" i="18"/>
  <c r="D10" i="18"/>
  <c r="C10" i="18"/>
  <c r="B10" i="18"/>
  <c r="G9" i="18"/>
  <c r="F9" i="18"/>
  <c r="F159" i="18" s="1"/>
  <c r="E9" i="18"/>
  <c r="E159" i="18" s="1"/>
  <c r="C9" i="18"/>
  <c r="C159" i="18" s="1"/>
  <c r="B9" i="18"/>
  <c r="B159" i="18" s="1"/>
  <c r="G12" i="15" l="1"/>
  <c r="G9" i="15" s="1"/>
  <c r="G33" i="15" s="1"/>
  <c r="G16" i="15"/>
  <c r="G21" i="15"/>
  <c r="G28" i="15"/>
  <c r="G19" i="17"/>
  <c r="G9" i="17" s="1"/>
  <c r="G77" i="17" s="1"/>
  <c r="G27" i="17"/>
  <c r="G37" i="17"/>
  <c r="G44" i="17"/>
  <c r="G43" i="17" s="1"/>
  <c r="D29" i="16"/>
  <c r="G29" i="16" s="1"/>
  <c r="G19" i="16"/>
  <c r="D75" i="18"/>
  <c r="D9" i="18" s="1"/>
  <c r="G85" i="18"/>
  <c r="G93" i="18"/>
  <c r="G103" i="18"/>
  <c r="G113" i="18"/>
  <c r="G123" i="18"/>
  <c r="G133" i="18"/>
  <c r="G137" i="18"/>
  <c r="D146" i="18"/>
  <c r="D84" i="18" s="1"/>
  <c r="D150" i="18"/>
  <c r="G84" i="18" l="1"/>
  <c r="G159" i="18" s="1"/>
  <c r="D159" i="18"/>
  <c r="F75" i="12" l="1"/>
  <c r="E75" i="12"/>
  <c r="C75" i="12"/>
  <c r="B75" i="12"/>
  <c r="G74" i="12"/>
  <c r="D74" i="12"/>
  <c r="G73" i="12"/>
  <c r="G75" i="12" s="1"/>
  <c r="D73" i="12"/>
  <c r="D75" i="12" s="1"/>
  <c r="G68" i="12"/>
  <c r="D68" i="12"/>
  <c r="G67" i="12"/>
  <c r="F67" i="12"/>
  <c r="E67" i="12"/>
  <c r="D67" i="12"/>
  <c r="C67" i="12"/>
  <c r="B67" i="12"/>
  <c r="G63" i="12"/>
  <c r="D63" i="12"/>
  <c r="G62" i="12"/>
  <c r="D62" i="12"/>
  <c r="G61" i="12"/>
  <c r="D61" i="12"/>
  <c r="G60" i="12"/>
  <c r="D60" i="12"/>
  <c r="F59" i="12"/>
  <c r="G59" i="12" s="1"/>
  <c r="E59" i="12"/>
  <c r="D59" i="12"/>
  <c r="C59" i="12"/>
  <c r="B59" i="12"/>
  <c r="G58" i="12"/>
  <c r="D58" i="12"/>
  <c r="G57" i="12"/>
  <c r="D57" i="12"/>
  <c r="G56" i="12"/>
  <c r="D56" i="12"/>
  <c r="G55" i="12"/>
  <c r="D55" i="12"/>
  <c r="F54" i="12"/>
  <c r="G54" i="12" s="1"/>
  <c r="E54" i="12"/>
  <c r="D54" i="12"/>
  <c r="C54" i="12"/>
  <c r="B54" i="12"/>
  <c r="G53" i="12"/>
  <c r="D53" i="12"/>
  <c r="G52" i="12"/>
  <c r="D52" i="12"/>
  <c r="G51" i="12"/>
  <c r="D51" i="12"/>
  <c r="G50" i="12"/>
  <c r="D50" i="12"/>
  <c r="G49" i="12"/>
  <c r="D49" i="12"/>
  <c r="G48" i="12"/>
  <c r="D48" i="12"/>
  <c r="G47" i="12"/>
  <c r="D47" i="12"/>
  <c r="G46" i="12"/>
  <c r="D46" i="12"/>
  <c r="F45" i="12"/>
  <c r="G45" i="12" s="1"/>
  <c r="E45" i="12"/>
  <c r="E65" i="12" s="1"/>
  <c r="D45" i="12"/>
  <c r="D65" i="12" s="1"/>
  <c r="C45" i="12"/>
  <c r="C65" i="12" s="1"/>
  <c r="B45" i="12"/>
  <c r="B65" i="12" s="1"/>
  <c r="G39" i="12"/>
  <c r="D39" i="12"/>
  <c r="G38" i="12"/>
  <c r="D38" i="12"/>
  <c r="G37" i="12"/>
  <c r="F37" i="12"/>
  <c r="E37" i="12"/>
  <c r="D37" i="12"/>
  <c r="C37" i="12"/>
  <c r="B37" i="12"/>
  <c r="G36" i="12"/>
  <c r="D36" i="12"/>
  <c r="G35" i="12"/>
  <c r="F35" i="12"/>
  <c r="E35" i="12"/>
  <c r="C35" i="12"/>
  <c r="B35" i="12"/>
  <c r="D35" i="12" s="1"/>
  <c r="G34" i="12"/>
  <c r="D34" i="12"/>
  <c r="G33" i="12"/>
  <c r="D33" i="12"/>
  <c r="G32" i="12"/>
  <c r="D32" i="12"/>
  <c r="G31" i="12"/>
  <c r="D31" i="12"/>
  <c r="G30" i="12"/>
  <c r="D30" i="12"/>
  <c r="G29" i="12"/>
  <c r="D29" i="12"/>
  <c r="G28" i="12"/>
  <c r="F28" i="12"/>
  <c r="E28" i="12"/>
  <c r="D28" i="12"/>
  <c r="C28" i="12"/>
  <c r="B28" i="12"/>
  <c r="G27" i="12"/>
  <c r="D27" i="12"/>
  <c r="G26" i="12"/>
  <c r="D26" i="12"/>
  <c r="G25" i="12"/>
  <c r="D25" i="12"/>
  <c r="G24" i="12"/>
  <c r="D24" i="12"/>
  <c r="G23" i="12"/>
  <c r="D23" i="12"/>
  <c r="G22" i="12"/>
  <c r="D22" i="12"/>
  <c r="G21" i="12"/>
  <c r="D21" i="12"/>
  <c r="G20" i="12"/>
  <c r="D20" i="12"/>
  <c r="G19" i="12"/>
  <c r="D19" i="12"/>
  <c r="G18" i="12"/>
  <c r="D18" i="12"/>
  <c r="G17" i="12"/>
  <c r="D17" i="12"/>
  <c r="G16" i="12"/>
  <c r="F16" i="12"/>
  <c r="F41" i="12" s="1"/>
  <c r="E16" i="12"/>
  <c r="E41" i="12" s="1"/>
  <c r="D16" i="12"/>
  <c r="C16" i="12"/>
  <c r="C41" i="12" s="1"/>
  <c r="B16" i="12"/>
  <c r="B41" i="12" s="1"/>
  <c r="B70" i="12" s="1"/>
  <c r="G15" i="12"/>
  <c r="D15" i="12"/>
  <c r="G14" i="12"/>
  <c r="D14" i="12"/>
  <c r="G13" i="12"/>
  <c r="D13" i="12"/>
  <c r="G12" i="12"/>
  <c r="D12" i="12"/>
  <c r="G11" i="12"/>
  <c r="D11" i="12"/>
  <c r="G10" i="12"/>
  <c r="D10" i="12"/>
  <c r="G9" i="12"/>
  <c r="G41" i="12" s="1"/>
  <c r="D9" i="12"/>
  <c r="D41" i="12" s="1"/>
  <c r="D70" i="12" s="1"/>
  <c r="G42" i="12" l="1"/>
  <c r="C70" i="12"/>
  <c r="E70" i="12"/>
  <c r="F65" i="12"/>
  <c r="G65" i="12" s="1"/>
  <c r="G70" i="12" s="1"/>
  <c r="F70" i="12" l="1"/>
  <c r="D72" i="19" l="1"/>
  <c r="D74" i="19" s="1"/>
  <c r="B72" i="19"/>
  <c r="B74" i="19" s="1"/>
  <c r="D64" i="19"/>
  <c r="C64" i="19"/>
  <c r="C72" i="19" s="1"/>
  <c r="C74" i="19" s="1"/>
  <c r="B64" i="19"/>
  <c r="C57" i="19"/>
  <c r="C59" i="19" s="1"/>
  <c r="D49" i="19"/>
  <c r="D57" i="19" s="1"/>
  <c r="D59" i="19" s="1"/>
  <c r="C49" i="19"/>
  <c r="B49" i="19"/>
  <c r="B57" i="19" s="1"/>
  <c r="B59" i="19" s="1"/>
  <c r="D40" i="19"/>
  <c r="C40" i="19"/>
  <c r="B40" i="19"/>
  <c r="D37" i="19"/>
  <c r="D44" i="19" s="1"/>
  <c r="C37" i="19"/>
  <c r="C44" i="19" s="1"/>
  <c r="B37" i="19"/>
  <c r="B44" i="19" s="1"/>
  <c r="D29" i="19"/>
  <c r="C29" i="19"/>
  <c r="B29" i="19"/>
  <c r="D17" i="19"/>
  <c r="C17" i="19"/>
  <c r="D13" i="19"/>
  <c r="C13" i="19"/>
  <c r="B13" i="19"/>
  <c r="D8" i="19"/>
  <c r="D21" i="19" s="1"/>
  <c r="D23" i="19" s="1"/>
  <c r="D25" i="19" s="1"/>
  <c r="D33" i="19" s="1"/>
  <c r="C8" i="19"/>
  <c r="C21" i="19" s="1"/>
  <c r="C23" i="19" s="1"/>
  <c r="C25" i="19" s="1"/>
  <c r="C33" i="19" s="1"/>
  <c r="B8" i="19"/>
  <c r="B21" i="19" s="1"/>
  <c r="B23" i="19" s="1"/>
  <c r="B25" i="19" s="1"/>
  <c r="B33" i="19" s="1"/>
  <c r="K14" i="10" l="1"/>
  <c r="J14" i="10"/>
  <c r="I14" i="10"/>
  <c r="H14" i="10"/>
  <c r="G14" i="10"/>
  <c r="E14" i="10"/>
  <c r="K8" i="10"/>
  <c r="K20" i="10" s="1"/>
  <c r="J8" i="10"/>
  <c r="J20" i="10" s="1"/>
  <c r="I8" i="10"/>
  <c r="I20" i="10" s="1"/>
  <c r="H8" i="10"/>
  <c r="H20" i="10" s="1"/>
  <c r="G8" i="10"/>
  <c r="G20" i="10" s="1"/>
  <c r="E8" i="10"/>
  <c r="E20" i="10" s="1"/>
  <c r="F41" i="9" l="1"/>
  <c r="E41" i="9"/>
  <c r="D41" i="9"/>
  <c r="C41" i="9"/>
  <c r="B41" i="9"/>
  <c r="F30" i="9"/>
  <c r="F29" i="9"/>
  <c r="F28" i="9"/>
  <c r="H27" i="9"/>
  <c r="G27" i="9"/>
  <c r="F27" i="9"/>
  <c r="E27" i="9"/>
  <c r="D27" i="9"/>
  <c r="C27" i="9"/>
  <c r="B27" i="9"/>
  <c r="F25" i="9"/>
  <c r="F24" i="9"/>
  <c r="F23" i="9"/>
  <c r="H22" i="9"/>
  <c r="G22" i="9"/>
  <c r="F22" i="9"/>
  <c r="E22" i="9"/>
  <c r="D22" i="9"/>
  <c r="C22" i="9"/>
  <c r="B22" i="9"/>
  <c r="F18" i="9"/>
  <c r="F16" i="9"/>
  <c r="F15" i="9"/>
  <c r="F14" i="9"/>
  <c r="H13" i="9"/>
  <c r="G13" i="9"/>
  <c r="E13" i="9"/>
  <c r="D13" i="9"/>
  <c r="C13" i="9"/>
  <c r="B13" i="9"/>
  <c r="F13" i="9" s="1"/>
  <c r="F12" i="9"/>
  <c r="F11" i="9"/>
  <c r="H9" i="9"/>
  <c r="G9" i="9"/>
  <c r="G8" i="9" s="1"/>
  <c r="G20" i="9" s="1"/>
  <c r="E9" i="9"/>
  <c r="E8" i="9" s="1"/>
  <c r="E20" i="9" s="1"/>
  <c r="D9" i="9"/>
  <c r="C9" i="9"/>
  <c r="C8" i="9" s="1"/>
  <c r="C20" i="9" s="1"/>
  <c r="B9" i="9"/>
  <c r="F9" i="9" s="1"/>
  <c r="F8" i="9" s="1"/>
  <c r="F20" i="9" s="1"/>
  <c r="H8" i="9"/>
  <c r="H20" i="9" s="1"/>
  <c r="D8" i="9"/>
  <c r="D20" i="9" s="1"/>
  <c r="B8" i="9"/>
  <c r="B20" i="9" s="1"/>
  <c r="F75" i="3" l="1"/>
  <c r="E75" i="3"/>
  <c r="F68" i="3"/>
  <c r="E68" i="3"/>
  <c r="F63" i="3"/>
  <c r="F79" i="3" s="1"/>
  <c r="E63" i="3"/>
  <c r="E79" i="3" s="1"/>
  <c r="C60" i="3"/>
  <c r="B60" i="3"/>
  <c r="F57" i="3"/>
  <c r="E57" i="3"/>
  <c r="F42" i="3"/>
  <c r="E42" i="3"/>
  <c r="C41" i="3"/>
  <c r="B41" i="3"/>
  <c r="F38" i="3"/>
  <c r="E38" i="3"/>
  <c r="C38" i="3"/>
  <c r="B38" i="3"/>
  <c r="F31" i="3"/>
  <c r="E31" i="3"/>
  <c r="C31" i="3"/>
  <c r="B31" i="3"/>
  <c r="F27" i="3"/>
  <c r="E27" i="3"/>
  <c r="C25" i="3"/>
  <c r="B25" i="3"/>
  <c r="F23" i="3"/>
  <c r="E23" i="3"/>
  <c r="F19" i="3"/>
  <c r="E19" i="3"/>
  <c r="C17" i="3"/>
  <c r="B17" i="3"/>
  <c r="F9" i="3"/>
  <c r="F47" i="3" s="1"/>
  <c r="F59" i="3" s="1"/>
  <c r="F81" i="3" s="1"/>
  <c r="E9" i="3"/>
  <c r="E47" i="3" s="1"/>
  <c r="E59" i="3" s="1"/>
  <c r="E81" i="3" s="1"/>
  <c r="C9" i="3"/>
  <c r="C47" i="3" s="1"/>
  <c r="C62" i="3" s="1"/>
  <c r="B9" i="3"/>
  <c r="B47" i="3" s="1"/>
  <c r="B62" i="3" s="1"/>
</calcChain>
</file>

<file path=xl/sharedStrings.xml><?xml version="1.0" encoding="utf-8"?>
<sst xmlns="http://schemas.openxmlformats.org/spreadsheetml/2006/main" count="838" uniqueCount="635">
  <si>
    <t>Concepto (c)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</si>
  <si>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</si>
  <si>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</si>
  <si>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</si>
  <si>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</si>
  <si>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</si>
  <si>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</si>
  <si>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</si>
  <si>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</si>
  <si>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</si>
  <si>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</si>
  <si>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</si>
  <si>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</si>
  <si>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</si>
  <si>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</si>
  <si>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</si>
  <si>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</si>
  <si>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</si>
  <si>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</si>
  <si>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</si>
  <si>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</si>
  <si>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</si>
  <si>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</si>
  <si>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</si>
  <si>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</si>
  <si>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</si>
  <si>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</si>
  <si>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</si>
  <si>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</si>
  <si>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</si>
  <si>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</si>
  <si>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</si>
  <si>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</si>
  <si>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</si>
  <si>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</si>
  <si>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</si>
  <si>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</si>
  <si>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</si>
  <si>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</si>
  <si>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</si>
  <si>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</si>
  <si>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</si>
  <si>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</si>
  <si>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</si>
  <si>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</si>
  <si>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</si>
  <si>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</si>
  <si>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</si>
  <si>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</si>
  <si>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</si>
  <si>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</si>
  <si>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</si>
  <si>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</si>
  <si>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</si>
  <si>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</si>
  <si>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</si>
  <si>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</si>
  <si>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</si>
  <si>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</si>
  <si>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</si>
  <si>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</si>
  <si>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</si>
  <si>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</si>
  <si>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</si>
  <si>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</si>
  <si>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</si>
  <si>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</si>
  <si>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</si>
  <si>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</si>
  <si>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</si>
  <si>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</si>
  <si>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</si>
  <si>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</si>
  <si>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</si>
  <si>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</si>
  <si>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</si>
  <si>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</si>
  <si>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</si>
  <si>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</si>
  <si>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</si>
  <si>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</si>
  <si>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</si>
  <si>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</si>
  <si>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</si>
  <si>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</si>
  <si>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</si>
  <si>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</si>
  <si>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</si>
  <si>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</si>
  <si>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</si>
  <si>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</si>
  <si>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</si>
  <si>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</si>
  <si>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</si>
  <si>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</si>
  <si>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</si>
  <si>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</si>
  <si>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</si>
  <si>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</si>
  <si>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</si>
  <si>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</si>
  <si>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</si>
  <si>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</si>
  <si>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</si>
  <si>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</si>
  <si>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</si>
  <si>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</si>
  <si>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</si>
  <si>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</si>
  <si>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</si>
  <si>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</si>
  <si>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</si>
  <si>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</si>
  <si>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</si>
  <si>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</si>
  <si>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</si>
  <si>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</si>
  <si>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</si>
  <si>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</si>
  <si>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</si>
  <si>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</si>
  <si>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</si>
  <si>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</si>
  <si>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</si>
  <si>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</si>
  <si>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</si>
  <si>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</si>
  <si>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</si>
  <si>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</si>
  <si>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</si>
  <si>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</si>
  <si>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</si>
  <si>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</si>
  <si>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</si>
  <si>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</si>
  <si>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</si>
  <si>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</si>
  <si>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</si>
  <si>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</si>
  <si>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</si>
  <si>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</si>
  <si>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</si>
  <si>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</si>
  <si>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</si>
  <si>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</si>
  <si>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</si>
  <si>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</si>
  <si>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</si>
  <si>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</si>
  <si>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</si>
  <si>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</si>
  <si>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</si>
  <si>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</si>
  <si>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</si>
  <si>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</si>
  <si>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</si>
  <si>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</si>
  <si>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</si>
  <si>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</si>
  <si>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</si>
  <si>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</si>
  <si>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</si>
  <si>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</si>
  <si>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</si>
  <si>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</si>
  <si>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</si>
  <si>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</si>
  <si>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</si>
  <si>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</si>
  <si>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</si>
  <si>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</si>
  <si>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</si>
  <si>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</si>
  <si>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</si>
  <si>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</si>
  <si>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</si>
  <si>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</si>
  <si>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</si>
  <si>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</si>
  <si>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</si>
  <si>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</si>
  <si>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</si>
  <si>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</si>
  <si>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</si>
  <si>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</si>
  <si>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</si>
  <si>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</si>
  <si>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</si>
  <si>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</si>
  <si>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</si>
  <si>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</si>
  <si>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</si>
  <si>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</si>
  <si>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</si>
  <si>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</si>
  <si>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</si>
  <si>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</si>
  <si>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</si>
  <si>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</si>
  <si>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</si>
  <si>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</si>
  <si>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</si>
  <si>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Ampliaciones/ (Reducciones)</t>
  </si>
  <si>
    <t>Modificado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</si>
  <si>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</si>
  <si>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</si>
  <si>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</si>
  <si>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</si>
  <si>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</si>
  <si>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</si>
  <si>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</si>
  <si>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</si>
  <si>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</si>
  <si>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</si>
  <si>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</si>
  <si>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</si>
  <si>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</si>
  <si>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</si>
  <si>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</si>
  <si>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</si>
  <si>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</si>
  <si>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</si>
  <si>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</si>
  <si>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</si>
  <si>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</si>
  <si>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</si>
  <si>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</si>
  <si>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</si>
  <si>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</si>
  <si>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</si>
  <si>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</si>
  <si>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</si>
  <si>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</si>
  <si>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</si>
  <si>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</si>
  <si>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</si>
  <si>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</si>
  <si>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</si>
  <si>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</si>
  <si>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</si>
  <si>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</si>
  <si>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</si>
  <si>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</si>
  <si>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</si>
  <si>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</si>
  <si>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</si>
  <si>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</si>
  <si>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</si>
  <si>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</si>
  <si>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</si>
  <si>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</si>
  <si>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</si>
  <si>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</si>
  <si>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</si>
  <si>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</si>
  <si>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</si>
  <si>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</si>
  <si>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</si>
  <si>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</si>
  <si>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</si>
  <si>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</si>
  <si>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</si>
  <si>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</si>
  <si>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</si>
  <si>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</si>
  <si>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</si>
  <si>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</si>
  <si>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</si>
  <si>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Egresos</t>
  </si>
  <si>
    <t>Aprobado (d)</t>
  </si>
  <si>
    <t xml:space="preserve">Ampliaciones/ (Reducciones) </t>
  </si>
  <si>
    <t xml:space="preserve">Modificado 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</si>
  <si>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</si>
  <si>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</si>
  <si>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</si>
  <si>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</si>
  <si>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</si>
  <si>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</si>
  <si>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</si>
  <si>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</si>
  <si>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</si>
  <si>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</si>
  <si>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</si>
  <si>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</si>
  <si>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</si>
  <si>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</si>
  <si>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</si>
  <si>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</si>
  <si>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</si>
  <si>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</si>
  <si>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</si>
  <si>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</si>
  <si>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</si>
  <si>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</si>
  <si>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</si>
  <si>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</si>
  <si>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</si>
  <si>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</si>
  <si>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</si>
  <si>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</si>
  <si>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</si>
  <si>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</si>
  <si>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</si>
  <si>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</si>
  <si>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</si>
  <si>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</si>
  <si>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</si>
  <si>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</si>
  <si>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</si>
  <si>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</si>
  <si>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</si>
  <si>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</si>
  <si>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</si>
  <si>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</si>
  <si>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</si>
  <si>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</si>
  <si>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</si>
  <si>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</si>
  <si>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</si>
  <si>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</si>
  <si>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</si>
  <si>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</si>
  <si>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</si>
  <si>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</si>
  <si>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</si>
  <si>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</si>
  <si>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</si>
  <si>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</si>
  <si>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</si>
  <si>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</si>
  <si>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</si>
  <si>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</si>
  <si>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</si>
  <si>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</si>
  <si>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</si>
  <si>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</si>
  <si>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</si>
  <si>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</si>
  <si>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</si>
  <si>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</si>
  <si>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</si>
  <si>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</si>
  <si>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</si>
  <si>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</si>
  <si>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</si>
  <si>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</si>
  <si>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</si>
  <si>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</si>
  <si>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</si>
  <si>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</si>
  <si>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</si>
  <si>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</si>
  <si>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</si>
  <si>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</si>
  <si>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</si>
  <si>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</si>
  <si>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</si>
  <si>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</si>
  <si>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</si>
  <si>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</si>
  <si>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</si>
  <si>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</si>
  <si>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</si>
  <si>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</si>
  <si>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</si>
  <si>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</si>
  <si>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</si>
  <si>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</si>
  <si>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</si>
  <si>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</si>
  <si>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</si>
  <si>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</si>
  <si>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</si>
  <si>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</si>
  <si>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</si>
  <si>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</si>
  <si>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</si>
  <si>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</si>
  <si>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</si>
  <si>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</si>
  <si>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</si>
  <si>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</si>
  <si>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</si>
  <si>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</si>
  <si>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</si>
  <si>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</si>
  <si>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</si>
  <si>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</si>
  <si>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</si>
  <si>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</si>
  <si>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</si>
  <si>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</si>
  <si>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</si>
  <si>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</si>
  <si>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</si>
  <si>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</si>
  <si>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</si>
  <si>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</si>
  <si>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</si>
  <si>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</si>
  <si>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</si>
  <si>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</si>
  <si>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</si>
  <si>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</si>
  <si>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</si>
  <si>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</si>
  <si>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</si>
  <si>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</si>
  <si>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</si>
  <si>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</si>
  <si>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</si>
  <si>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</si>
  <si>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</si>
  <si>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</si>
  <si>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</si>
  <si>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</si>
  <si>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</si>
  <si>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</si>
  <si>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</si>
  <si>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</si>
  <si>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</si>
  <si>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</si>
  <si>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</si>
  <si>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</si>
  <si>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</si>
  <si>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</si>
  <si>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</si>
  <si>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</si>
  <si>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</si>
  <si>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</si>
  <si>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</si>
  <si>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</si>
  <si>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</si>
  <si>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</si>
  <si>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</si>
  <si>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</si>
  <si>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</si>
  <si>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</si>
  <si>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</si>
  <si>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</si>
  <si>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</si>
  <si>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</si>
  <si>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</si>
  <si>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</si>
  <si>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</si>
  <si>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</si>
  <si>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</si>
  <si>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</si>
  <si>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</si>
  <si>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</si>
  <si>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</si>
  <si>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</si>
  <si>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</si>
  <si>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</si>
  <si>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</si>
  <si>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</si>
  <si>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</si>
  <si>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</si>
  <si>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</si>
  <si>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</si>
  <si>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</si>
  <si>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</si>
  <si>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</si>
  <si>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</si>
  <si>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</si>
  <si>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</si>
  <si>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</si>
  <si>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</si>
  <si>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</si>
  <si>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</si>
  <si>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</si>
  <si>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</si>
  <si>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</si>
  <si>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</si>
  <si>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</si>
  <si>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</si>
  <si>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</si>
  <si>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</si>
  <si>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</si>
  <si>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</si>
  <si>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</si>
  <si>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</si>
  <si>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</si>
  <si>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</si>
  <si>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</si>
  <si>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</si>
  <si>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</si>
  <si>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</si>
  <si>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</si>
  <si>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</si>
  <si>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</si>
  <si>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</si>
  <si>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</si>
  <si>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</si>
  <si>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</si>
  <si>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</si>
  <si>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</si>
  <si>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</si>
  <si>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</si>
  <si>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</si>
  <si>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</si>
  <si>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</si>
  <si>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</si>
  <si>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</si>
  <si>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</si>
  <si>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</si>
  <si>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</si>
  <si>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</si>
  <si>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</si>
  <si>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</si>
  <si>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</si>
  <si>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</si>
  <si>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</si>
  <si>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</si>
  <si>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</si>
  <si>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</si>
  <si>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</si>
  <si>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</si>
  <si>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</si>
  <si>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</si>
  <si>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</si>
  <si>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</si>
  <si>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04.02N</t>
  </si>
  <si>
    <t>04.03N</t>
  </si>
  <si>
    <t>d3) Saneamiento del Sistema Financiero</t>
  </si>
  <si>
    <t>04.04N</t>
  </si>
  <si>
    <t>d4) Adeudos de Ejercicios Fiscales Anteriores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</si>
  <si>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</si>
  <si>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</si>
  <si>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</si>
  <si>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</si>
  <si>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</si>
  <si>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</si>
  <si>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</si>
  <si>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</si>
  <si>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</si>
  <si>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</si>
  <si>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</si>
  <si>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</si>
  <si>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</si>
  <si>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</si>
  <si>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</si>
  <si>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</si>
  <si>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</si>
  <si>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</si>
  <si>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</si>
  <si>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</si>
  <si>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</si>
  <si>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</si>
  <si>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</si>
  <si>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</si>
  <si>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</si>
  <si>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</si>
  <si>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</si>
  <si>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</si>
  <si>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I. Gasto No Etiquetado (I=A+B+C+D+E+F)</t>
  </si>
  <si>
    <t>B. Magisterio</t>
  </si>
  <si>
    <t>C. Servicios de Salud (C=c1+c2)</t>
  </si>
  <si>
    <t>c1) Personal Administrativo</t>
  </si>
  <si>
    <t>D. Seguridad Pública</t>
  </si>
  <si>
    <t>e1) Nombre del Programa o Ley 1</t>
  </si>
  <si>
    <t>e2) Nombre del Programa o Ley 2</t>
  </si>
  <si>
    <t>F. Sentencias laborales definitivas</t>
  </si>
  <si>
    <t>E. Dependencia o Unidad Administrativa 5</t>
  </si>
  <si>
    <t>F. Dependencia o Unidad Administrativa 6</t>
  </si>
  <si>
    <t>G. Dependencia o Unidad Administrativa 7</t>
  </si>
  <si>
    <t>C. Dependencia o Unidad Administrativa 3</t>
  </si>
  <si>
    <t>D. Dependencia o Unidad Administrativa 4</t>
  </si>
  <si>
    <t xml:space="preserve"> MUNICIPIO DOLORES HIDALGO CIN</t>
  </si>
  <si>
    <t>Estado de Situación Financiera Detallado - LDF</t>
  </si>
  <si>
    <t>(PESOS)</t>
  </si>
  <si>
    <t xml:space="preserve">   Concepto (c)</t>
  </si>
  <si>
    <t>f.  Estimación por Pérdida o Deterioro de Activos Circulantes (f=f1+f2)</t>
  </si>
  <si>
    <t>IIIC. Exceso o Insuficiencia en la Actualización de la Hacienda Pública/Patrimonio (IIIC=a+b)</t>
  </si>
  <si>
    <t>Informe Analítico de la Deuda Pública y Otros Pasivos - LDF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</si>
  <si>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</si>
  <si>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</si>
  <si>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</si>
  <si>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</si>
  <si>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</si>
  <si>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</si>
  <si>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</si>
  <si>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</si>
  <si>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</si>
  <si>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</si>
  <si>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</si>
  <si>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</si>
  <si>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Estimado/
Aprobado (d)</t>
  </si>
  <si>
    <t>Balance Presupuestario - LDF</t>
  </si>
  <si>
    <t>Estado Analítico de Ingresos Detallado - LDF</t>
  </si>
  <si>
    <t xml:space="preserve">Concepto (c) </t>
  </si>
  <si>
    <t>Estado Analítico del Ejercicio del Presupuesto de Egresos Detallado - LDF</t>
  </si>
  <si>
    <t>Clasificación Administrativa</t>
  </si>
  <si>
    <t>I. Gasto No Etiquetado (I=A+B+C+D+E+F+G+H)</t>
  </si>
  <si>
    <t>H. Dependencia o Unidad Administrativa xx</t>
  </si>
  <si>
    <t>II. Gasto Etiquetado (II=A+B+C+D+E+F+G+H)</t>
  </si>
  <si>
    <t>Clasificación de Servicios Personales por Categoría</t>
  </si>
  <si>
    <t>Concepto ( c )</t>
  </si>
  <si>
    <t>Ampliaciones / (Reducciones)</t>
  </si>
  <si>
    <t>A. Personal Administrativo</t>
  </si>
  <si>
    <t>c2) Personal Médico, paramédico y afín</t>
  </si>
  <si>
    <t>E. Gastos asociados a la implementación de nuevas leyes federales o reformas a las mismas (E=e1+e2)</t>
  </si>
  <si>
    <t>II. Gasto  Etiquetado (I=A+B+C+D+E+F)</t>
  </si>
  <si>
    <t>III. Total de Gasto en Servicios Personales (III = I + II)</t>
  </si>
  <si>
    <t>Estado Analítico del Ejercicio del Presupueso de Egresos Detallado - LDF</t>
  </si>
  <si>
    <t>Clasificación Funcional (Finalidad y Función)</t>
  </si>
  <si>
    <t>Subejercicio  (e)</t>
  </si>
  <si>
    <t xml:space="preserve">b1) Protección Ambiental </t>
  </si>
  <si>
    <t xml:space="preserve">b5) Educación </t>
  </si>
  <si>
    <t xml:space="preserve">c3) Combustibles y Energía 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</si>
  <si>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</si>
  <si>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</si>
  <si>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</si>
  <si>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II: Gasto Etiquetado (II=A+B+C+D)</t>
  </si>
  <si>
    <t>A. Gobierno (A=a1+a2+a3+a4+a5+a6+a7a+a8)</t>
  </si>
  <si>
    <t xml:space="preserve">Clasificación por Objeto del Gasto (Capítulo y Concepto) </t>
  </si>
  <si>
    <t xml:space="preserve">          Fideicomiso de Desastres Naturales (Informativo)</t>
  </si>
  <si>
    <t>Formato 1 Estado de Situación Financiera Detallado - LDF</t>
  </si>
  <si>
    <t>Formato 2 Informe Analítico de la Deuda Pública y Otros Pasivos - LDF</t>
  </si>
  <si>
    <t>Formato 3 Informe Analítico de Obligaciones Diferentes de Financiamientos - LDF</t>
  </si>
  <si>
    <t>Formato 4 Balance Presupuestario - LDF</t>
  </si>
  <si>
    <t>B. Egresos Presupuestarios1 (B = B1+B2)</t>
  </si>
  <si>
    <t>V. Balance Presupuestario de Recursos Disponibles 
(V = A1 + A3.1 – B 1 + C1)</t>
  </si>
  <si>
    <t>VII. Balance Presupuestario de Recursos Etiquetados 
(VII = A2 + A3.2 – B2 + C2)</t>
  </si>
  <si>
    <t>Formato 5 Estado Analítico de Ingresos Detallado - LDF</t>
  </si>
  <si>
    <t>Formato 6 a) Estado Analítico del Ejercicio del Presupuesto de Egresos Detallado - LDF 
                       (Clasificación por Objeto del Gasto)</t>
  </si>
  <si>
    <t>Formato 6 b) Estado Analítico del Ejercicio del Presupuesto de Egresos Detallado - LDF 
                        (Clasificación Administrativa)</t>
  </si>
  <si>
    <t>Formato 6 c) Estado Analítico del Ejercicio del Presupuesto de Egresos Detallado -LDF 
                       (Claisificación Funcional)</t>
  </si>
  <si>
    <t>“Bajo protesta de decir verdad declaramos que los Estados Financieros y sus notas, son razonablemente correctos y son responsabilidad del emisor”.</t>
  </si>
  <si>
    <t>Formato 6 d) Estado Analítico del Ejercicio del Presupuesto de Egresos Detallado  - LDF
                        (Clasificación de Servicios Personales por Categoría)</t>
  </si>
  <si>
    <t>ACTIVO</t>
  </si>
  <si>
    <t>al 31 de Diciembre de 2020 y al 31 de Marzo de 2021</t>
  </si>
  <si>
    <t>Al 31 de Diciembre de 2020 y al 31 de Marzo de 2021</t>
  </si>
  <si>
    <t>Saldo al 31 de diciembre de 2020 (d)</t>
  </si>
  <si>
    <t>del 01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</si>
</sst>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3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7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40">
    <xf numFmtId="0" fontId="0" fillId="0" borderId="0"/>
    <xf numFmtId="0" fontId="13" fillId="0" borderId="0"/>
    <xf numFmtId="0" fontId="15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6" fillId="0" borderId="0"/>
    <xf numFmtId="43" fontId="12" fillId="0" borderId="0" applyFont="0" applyFill="0" applyBorder="0" applyAlignment="0" applyProtection="0"/>
    <xf numFmtId="0" fontId="12" fillId="0" borderId="0"/>
    <xf numFmtId="0" fontId="16" fillId="0" borderId="0"/>
    <xf numFmtId="43" fontId="12" fillId="0" borderId="0" applyFont="0" applyFill="0" applyBorder="0" applyAlignment="0" applyProtection="0"/>
    <xf numFmtId="0" fontId="12" fillId="0" borderId="0"/>
    <xf numFmtId="0" fontId="16" fillId="0" borderId="0"/>
    <xf numFmtId="43" fontId="12" fillId="0" borderId="0" applyFont="0" applyFill="0" applyBorder="0" applyAlignment="0" applyProtection="0"/>
    <xf numFmtId="0" fontId="12" fillId="0" borderId="0"/>
    <xf numFmtId="0" fontId="16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6" fillId="0" borderId="0"/>
    <xf numFmtId="43" fontId="11" fillId="0" borderId="0" applyFont="0" applyFill="0" applyBorder="0" applyAlignment="0" applyProtection="0"/>
    <xf numFmtId="0" fontId="11" fillId="0" borderId="0"/>
    <xf numFmtId="0" fontId="16" fillId="0" borderId="0"/>
    <xf numFmtId="43" fontId="11" fillId="0" borderId="0" applyFont="0" applyFill="0" applyBorder="0" applyAlignment="0" applyProtection="0"/>
    <xf numFmtId="0" fontId="11" fillId="0" borderId="0"/>
    <xf numFmtId="0" fontId="16" fillId="0" borderId="0"/>
    <xf numFmtId="43" fontId="11" fillId="0" borderId="0" applyFont="0" applyFill="0" applyBorder="0" applyAlignment="0" applyProtection="0"/>
    <xf numFmtId="0" fontId="11" fillId="0" borderId="0"/>
    <xf numFmtId="0" fontId="16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6" fillId="0" borderId="0"/>
    <xf numFmtId="43" fontId="10" fillId="0" borderId="0" applyFont="0" applyFill="0" applyBorder="0" applyAlignment="0" applyProtection="0"/>
    <xf numFmtId="0" fontId="10" fillId="0" borderId="0"/>
    <xf numFmtId="0" fontId="16" fillId="0" borderId="0"/>
    <xf numFmtId="43" fontId="10" fillId="0" borderId="0" applyFont="0" applyFill="0" applyBorder="0" applyAlignment="0" applyProtection="0"/>
    <xf numFmtId="0" fontId="10" fillId="0" borderId="0"/>
    <xf numFmtId="0" fontId="16" fillId="0" borderId="0"/>
    <xf numFmtId="43" fontId="10" fillId="0" borderId="0" applyFont="0" applyFill="0" applyBorder="0" applyAlignment="0" applyProtection="0"/>
    <xf numFmtId="0" fontId="10" fillId="0" borderId="0"/>
    <xf numFmtId="0" fontId="16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16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16" fillId="0" borderId="0"/>
    <xf numFmtId="43" fontId="6" fillId="0" borderId="0" applyFont="0" applyFill="0" applyBorder="0" applyAlignment="0" applyProtection="0"/>
    <xf numFmtId="0" fontId="6" fillId="0" borderId="0"/>
    <xf numFmtId="0" fontId="16" fillId="0" borderId="0"/>
    <xf numFmtId="43" fontId="6" fillId="0" borderId="0" applyFont="0" applyFill="0" applyBorder="0" applyAlignment="0" applyProtection="0"/>
    <xf numFmtId="0" fontId="6" fillId="0" borderId="0"/>
    <xf numFmtId="0" fontId="16" fillId="0" borderId="0"/>
    <xf numFmtId="43" fontId="6" fillId="0" borderId="0" applyFont="0" applyFill="0" applyBorder="0" applyAlignment="0" applyProtection="0"/>
    <xf numFmtId="0" fontId="6" fillId="0" borderId="0"/>
    <xf numFmtId="0" fontId="1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6" fillId="0" borderId="0"/>
    <xf numFmtId="0" fontId="5" fillId="0" borderId="0"/>
    <xf numFmtId="0" fontId="16" fillId="0" borderId="0"/>
    <xf numFmtId="43" fontId="5" fillId="0" borderId="0" applyFont="0" applyFill="0" applyBorder="0" applyAlignment="0" applyProtection="0"/>
    <xf numFmtId="0" fontId="5" fillId="0" borderId="0"/>
    <xf numFmtId="0" fontId="16" fillId="0" borderId="0"/>
    <xf numFmtId="43" fontId="5" fillId="0" borderId="0" applyFont="0" applyFill="0" applyBorder="0" applyAlignment="0" applyProtection="0"/>
    <xf numFmtId="0" fontId="5" fillId="0" borderId="0"/>
    <xf numFmtId="0" fontId="16" fillId="0" borderId="0"/>
    <xf numFmtId="43" fontId="5" fillId="0" borderId="0" applyFont="0" applyFill="0" applyBorder="0" applyAlignment="0" applyProtection="0"/>
    <xf numFmtId="0" fontId="5" fillId="0" borderId="0"/>
    <xf numFmtId="0" fontId="16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6" fillId="0" borderId="0"/>
    <xf numFmtId="43" fontId="4" fillId="0" borderId="0" applyFont="0" applyFill="0" applyBorder="0" applyAlignment="0" applyProtection="0"/>
    <xf numFmtId="0" fontId="4" fillId="0" borderId="0"/>
    <xf numFmtId="0" fontId="16" fillId="0" borderId="0"/>
    <xf numFmtId="43" fontId="4" fillId="0" borderId="0" applyFont="0" applyFill="0" applyBorder="0" applyAlignment="0" applyProtection="0"/>
    <xf numFmtId="0" fontId="4" fillId="0" borderId="0"/>
    <xf numFmtId="0" fontId="16" fillId="0" borderId="0"/>
    <xf numFmtId="43" fontId="4" fillId="0" borderId="0" applyFont="0" applyFill="0" applyBorder="0" applyAlignment="0" applyProtection="0"/>
    <xf numFmtId="0" fontId="4" fillId="0" borderId="0"/>
    <xf numFmtId="0" fontId="16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71">
    <xf numFmtId="0" fontId="0" fillId="0" borderId="0" xfId="0"/>
    <xf numFmtId="0" fontId="13" fillId="0" borderId="0" xfId="0" applyFont="1"/>
    <xf numFmtId="0" fontId="13" fillId="0" borderId="0" xfId="1" applyProtection="1">
      <protection locked="0"/>
    </xf>
    <xf numFmtId="0" fontId="13" fillId="0" borderId="0" xfId="1"/>
    <xf numFmtId="0" fontId="14" fillId="0" borderId="0" xfId="1" applyFont="1"/>
    <xf numFmtId="4" fontId="13" fillId="0" borderId="0" xfId="0" applyNumberFormat="1" applyFont="1" applyAlignment="1"/>
    <xf numFmtId="0" fontId="13" fillId="0" borderId="0" xfId="0" applyFont="1" applyAlignment="1"/>
    <xf numFmtId="0" fontId="12" fillId="0" borderId="0" xfId="19"/>
    <xf numFmtId="0" fontId="12" fillId="0" borderId="0" xfId="19" applyBorder="1"/>
    <xf numFmtId="0" fontId="19" fillId="0" borderId="5" xfId="20" applyFont="1" applyBorder="1" applyAlignment="1">
      <alignment horizontal="left"/>
    </xf>
    <xf numFmtId="0" fontId="12" fillId="0" borderId="0" xfId="22"/>
    <xf numFmtId="0" fontId="17" fillId="0" borderId="5" xfId="23" applyFont="1" applyBorder="1" applyAlignment="1">
      <alignment horizontal="left" vertical="top"/>
    </xf>
    <xf numFmtId="0" fontId="18" fillId="0" borderId="5" xfId="23" applyFont="1" applyBorder="1" applyAlignment="1">
      <alignment horizontal="left" vertical="top"/>
    </xf>
    <xf numFmtId="0" fontId="11" fillId="0" borderId="0" xfId="29"/>
    <xf numFmtId="0" fontId="28" fillId="0" borderId="0" xfId="29" applyFont="1" applyBorder="1" applyAlignment="1">
      <alignment vertical="center"/>
    </xf>
    <xf numFmtId="0" fontId="11" fillId="0" borderId="0" xfId="31"/>
    <xf numFmtId="43" fontId="11" fillId="0" borderId="0" xfId="32" applyFont="1"/>
    <xf numFmtId="43" fontId="11" fillId="0" borderId="0" xfId="32" applyFont="1" applyFill="1" applyBorder="1" applyAlignment="1" applyProtection="1">
      <alignment vertical="center"/>
      <protection locked="0"/>
    </xf>
    <xf numFmtId="4" fontId="13" fillId="0" borderId="0" xfId="0" applyNumberFormat="1" applyFont="1"/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28" fillId="0" borderId="10" xfId="0" applyFont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left" vertical="center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 applyProtection="1">
      <alignment horizontal="center" vertical="center" wrapText="1"/>
      <protection locked="0"/>
    </xf>
    <xf numFmtId="0" fontId="20" fillId="2" borderId="12" xfId="0" applyFont="1" applyFill="1" applyBorder="1" applyAlignment="1">
      <alignment horizontal="left" vertical="center" indent="2"/>
    </xf>
    <xf numFmtId="0" fontId="20" fillId="0" borderId="7" xfId="0" applyFont="1" applyBorder="1" applyAlignment="1">
      <alignment horizontal="left" vertical="center" indent="2"/>
    </xf>
    <xf numFmtId="0" fontId="0" fillId="0" borderId="7" xfId="0" applyBorder="1" applyAlignment="1">
      <alignment vertical="center"/>
    </xf>
    <xf numFmtId="0" fontId="20" fillId="0" borderId="13" xfId="0" applyFont="1" applyBorder="1" applyAlignment="1">
      <alignment horizontal="left" vertical="center" indent="2"/>
    </xf>
    <xf numFmtId="0" fontId="0" fillId="0" borderId="7" xfId="0" applyBorder="1" applyAlignment="1">
      <alignment horizontal="left" vertical="center" indent="3"/>
    </xf>
    <xf numFmtId="43" fontId="0" fillId="0" borderId="7" xfId="139" applyFont="1" applyFill="1" applyBorder="1" applyAlignment="1" applyProtection="1">
      <alignment horizontal="right" vertical="center"/>
      <protection locked="0"/>
    </xf>
    <xf numFmtId="49" fontId="0" fillId="0" borderId="13" xfId="0" applyNumberFormat="1" applyBorder="1" applyAlignment="1">
      <alignment horizontal="left" vertical="center" indent="3"/>
    </xf>
    <xf numFmtId="0" fontId="0" fillId="0" borderId="7" xfId="0" applyBorder="1" applyAlignment="1">
      <alignment horizontal="left" vertical="center" indent="5"/>
    </xf>
    <xf numFmtId="43" fontId="1" fillId="0" borderId="7" xfId="139" applyFont="1" applyFill="1" applyBorder="1" applyAlignment="1" applyProtection="1">
      <alignment horizontal="right" vertical="center"/>
      <protection locked="0"/>
    </xf>
    <xf numFmtId="49" fontId="0" fillId="0" borderId="13" xfId="0" applyNumberFormat="1" applyBorder="1" applyAlignment="1">
      <alignment horizontal="left" vertical="center" indent="5"/>
    </xf>
    <xf numFmtId="43" fontId="0" fillId="0" borderId="7" xfId="139" applyFont="1" applyFill="1" applyBorder="1" applyAlignment="1">
      <alignment horizontal="right" vertical="center"/>
    </xf>
    <xf numFmtId="49" fontId="0" fillId="0" borderId="7" xfId="0" applyNumberFormat="1" applyBorder="1" applyAlignment="1">
      <alignment vertical="center"/>
    </xf>
    <xf numFmtId="0" fontId="20" fillId="0" borderId="7" xfId="0" applyFont="1" applyBorder="1" applyAlignment="1">
      <alignment horizontal="left" vertical="center" indent="3"/>
    </xf>
    <xf numFmtId="43" fontId="20" fillId="0" borderId="7" xfId="139" applyFont="1" applyFill="1" applyBorder="1" applyAlignment="1" applyProtection="1">
      <alignment horizontal="right" vertical="center"/>
      <protection locked="0"/>
    </xf>
    <xf numFmtId="49" fontId="20" fillId="0" borderId="13" xfId="0" applyNumberFormat="1" applyFont="1" applyBorder="1" applyAlignment="1">
      <alignment horizontal="left" vertical="center" indent="2"/>
    </xf>
    <xf numFmtId="49" fontId="0" fillId="0" borderId="13" xfId="0" applyNumberFormat="1" applyBorder="1" applyAlignment="1">
      <alignment horizontal="left" indent="3"/>
    </xf>
    <xf numFmtId="49" fontId="20" fillId="0" borderId="13" xfId="0" applyNumberFormat="1" applyFont="1" applyBorder="1" applyAlignment="1">
      <alignment horizontal="left" indent="2"/>
    </xf>
    <xf numFmtId="3" fontId="0" fillId="0" borderId="7" xfId="0" applyNumberFormat="1" applyBorder="1" applyAlignment="1">
      <alignment horizontal="right" vertical="center"/>
    </xf>
    <xf numFmtId="49" fontId="0" fillId="0" borderId="13" xfId="0" applyNumberFormat="1" applyBorder="1" applyAlignment="1">
      <alignment horizontal="left" vertical="center" indent="2"/>
    </xf>
    <xf numFmtId="0" fontId="0" fillId="0" borderId="7" xfId="0" applyBorder="1"/>
    <xf numFmtId="0" fontId="0" fillId="0" borderId="9" xfId="0" applyBorder="1"/>
    <xf numFmtId="3" fontId="0" fillId="0" borderId="9" xfId="0" applyNumberFormat="1" applyBorder="1" applyAlignment="1">
      <alignment horizontal="right" vertical="center"/>
    </xf>
    <xf numFmtId="49" fontId="0" fillId="0" borderId="9" xfId="0" applyNumberFormat="1" applyBorder="1" applyAlignment="1">
      <alignment vertical="center"/>
    </xf>
    <xf numFmtId="0" fontId="29" fillId="0" borderId="10" xfId="0" applyFont="1" applyBorder="1" applyAlignment="1">
      <alignment horizontal="left" vertical="center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 applyProtection="1">
      <alignment horizontal="center" vertical="center" wrapText="1"/>
      <protection locked="0"/>
    </xf>
    <xf numFmtId="0" fontId="20" fillId="2" borderId="4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43" fontId="0" fillId="0" borderId="7" xfId="139" applyFont="1" applyFill="1" applyBorder="1" applyAlignment="1">
      <alignment horizontal="right"/>
    </xf>
    <xf numFmtId="43" fontId="0" fillId="2" borderId="15" xfId="139" applyFont="1" applyFill="1" applyBorder="1" applyAlignment="1">
      <alignment horizontal="right"/>
    </xf>
    <xf numFmtId="43" fontId="0" fillId="0" borderId="7" xfId="139" applyFont="1" applyBorder="1" applyAlignment="1">
      <alignment horizontal="right"/>
    </xf>
    <xf numFmtId="0" fontId="0" fillId="0" borderId="5" xfId="0" applyBorder="1" applyAlignment="1" applyProtection="1">
      <alignment horizontal="left" vertical="center" indent="5"/>
      <protection locked="0"/>
    </xf>
    <xf numFmtId="0" fontId="21" fillId="0" borderId="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43" fontId="0" fillId="0" borderId="9" xfId="139" applyFont="1" applyFill="1" applyBorder="1" applyAlignment="1">
      <alignment horizontal="right"/>
    </xf>
    <xf numFmtId="0" fontId="0" fillId="0" borderId="0" xfId="0" applyAlignment="1">
      <alignment vertical="center"/>
    </xf>
    <xf numFmtId="0" fontId="23" fillId="0" borderId="0" xfId="0" applyFont="1" applyAlignment="1">
      <alignment horizontal="justify" vertical="center" wrapText="1"/>
    </xf>
    <xf numFmtId="0" fontId="20" fillId="0" borderId="7" xfId="0" applyFon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1" fillId="0" borderId="9" xfId="0" applyFont="1" applyBorder="1"/>
    <xf numFmtId="0" fontId="0" fillId="0" borderId="7" xfId="0" applyBorder="1" applyAlignment="1">
      <alignment horizontal="left" indent="3"/>
    </xf>
    <xf numFmtId="0" fontId="0" fillId="2" borderId="15" xfId="0" applyFill="1" applyBorder="1" applyAlignment="1">
      <alignment vertical="center"/>
    </xf>
    <xf numFmtId="43" fontId="20" fillId="0" borderId="7" xfId="139" applyFont="1" applyFill="1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 vertical="center" indent="4"/>
      <protection locked="0"/>
    </xf>
    <xf numFmtId="164" fontId="0" fillId="0" borderId="7" xfId="0" applyNumberFormat="1" applyBorder="1" applyAlignment="1" applyProtection="1">
      <alignment vertical="center"/>
      <protection locked="0"/>
    </xf>
    <xf numFmtId="43" fontId="0" fillId="0" borderId="7" xfId="139" applyFont="1" applyFill="1" applyBorder="1" applyAlignment="1" applyProtection="1">
      <alignment vertical="center"/>
      <protection locked="0"/>
    </xf>
    <xf numFmtId="0" fontId="21" fillId="0" borderId="7" xfId="0" applyFont="1" applyBorder="1" applyAlignment="1">
      <alignment horizontal="left" vertical="center"/>
    </xf>
    <xf numFmtId="16" fontId="0" fillId="0" borderId="7" xfId="0" applyNumberFormat="1" applyBorder="1" applyAlignment="1">
      <alignment vertical="center"/>
    </xf>
    <xf numFmtId="43" fontId="0" fillId="0" borderId="7" xfId="139" applyFont="1" applyFill="1" applyBorder="1" applyAlignment="1">
      <alignment vertical="center"/>
    </xf>
    <xf numFmtId="0" fontId="0" fillId="0" borderId="9" xfId="0" applyBorder="1" applyAlignment="1">
      <alignment vertical="center"/>
    </xf>
    <xf numFmtId="43" fontId="0" fillId="0" borderId="9" xfId="139" applyFont="1" applyFill="1" applyBorder="1"/>
    <xf numFmtId="0" fontId="20" fillId="2" borderId="4" xfId="0" applyFont="1" applyFill="1" applyBorder="1" applyAlignment="1">
      <alignment horizontal="left" vertical="center" wrapText="1" indent="3"/>
    </xf>
    <xf numFmtId="43" fontId="20" fillId="0" borderId="7" xfId="139" applyFont="1" applyFill="1" applyBorder="1" applyProtection="1">
      <protection locked="0"/>
    </xf>
    <xf numFmtId="0" fontId="0" fillId="0" borderId="7" xfId="0" applyBorder="1" applyAlignment="1">
      <alignment horizontal="left" vertical="center" indent="6"/>
    </xf>
    <xf numFmtId="43" fontId="1" fillId="0" borderId="7" xfId="139" applyFont="1" applyFill="1" applyBorder="1" applyProtection="1">
      <protection locked="0"/>
    </xf>
    <xf numFmtId="43" fontId="0" fillId="0" borderId="7" xfId="139" applyFont="1" applyFill="1" applyBorder="1" applyProtection="1">
      <protection locked="0"/>
    </xf>
    <xf numFmtId="43" fontId="0" fillId="0" borderId="7" xfId="139" applyFont="1" applyFill="1" applyBorder="1"/>
    <xf numFmtId="43" fontId="26" fillId="2" borderId="15" xfId="139" applyFont="1" applyFill="1" applyBorder="1" applyAlignment="1"/>
    <xf numFmtId="43" fontId="27" fillId="2" borderId="15" xfId="139" applyFont="1" applyFill="1" applyBorder="1" applyAlignment="1"/>
    <xf numFmtId="43" fontId="25" fillId="0" borderId="7" xfId="139" applyFont="1" applyFill="1" applyBorder="1" applyProtection="1">
      <protection locked="0"/>
    </xf>
    <xf numFmtId="43" fontId="20" fillId="0" borderId="7" xfId="139" applyFont="1" applyFill="1" applyBorder="1"/>
    <xf numFmtId="0" fontId="20" fillId="0" borderId="7" xfId="0" applyFont="1" applyBorder="1" applyAlignment="1">
      <alignment horizontal="left" vertical="center" wrapText="1" indent="3"/>
    </xf>
    <xf numFmtId="0" fontId="20" fillId="0" borderId="9" xfId="0" applyFont="1" applyBorder="1" applyAlignment="1">
      <alignment horizontal="left" vertical="center" wrapText="1" indent="3"/>
    </xf>
    <xf numFmtId="3" fontId="0" fillId="0" borderId="9" xfId="0" applyNumberFormat="1" applyBorder="1"/>
    <xf numFmtId="43" fontId="1" fillId="0" borderId="7" xfId="139" applyFont="1" applyFill="1" applyBorder="1" applyAlignment="1" applyProtection="1">
      <alignment vertical="center"/>
      <protection locked="0"/>
    </xf>
    <xf numFmtId="3" fontId="0" fillId="0" borderId="9" xfId="0" applyNumberFormat="1" applyBorder="1" applyAlignment="1">
      <alignment vertical="center"/>
    </xf>
    <xf numFmtId="0" fontId="20" fillId="0" borderId="9" xfId="0" applyFont="1" applyBorder="1" applyAlignment="1">
      <alignment horizontal="left" vertical="center" indent="3"/>
    </xf>
    <xf numFmtId="43" fontId="0" fillId="0" borderId="9" xfId="139" applyFont="1" applyFill="1" applyBorder="1" applyAlignment="1">
      <alignment vertical="center"/>
    </xf>
    <xf numFmtId="0" fontId="0" fillId="0" borderId="6" xfId="0" applyBorder="1" applyAlignment="1">
      <alignment horizontal="left" vertical="center" indent="6"/>
    </xf>
    <xf numFmtId="43" fontId="1" fillId="0" borderId="6" xfId="139" applyFont="1" applyFill="1" applyBorder="1" applyAlignment="1" applyProtection="1">
      <alignment vertical="center"/>
      <protection locked="0"/>
    </xf>
    <xf numFmtId="0" fontId="20" fillId="0" borderId="7" xfId="0" applyFont="1" applyBorder="1" applyAlignment="1">
      <alignment horizontal="left" vertical="center" wrapText="1" indent="9"/>
    </xf>
    <xf numFmtId="0" fontId="0" fillId="0" borderId="7" xfId="0" applyBorder="1" applyAlignment="1">
      <alignment horizontal="left" vertical="center" indent="12"/>
    </xf>
    <xf numFmtId="43" fontId="27" fillId="2" borderId="15" xfId="139" applyFont="1" applyFill="1" applyBorder="1" applyAlignment="1">
      <alignment vertical="center"/>
    </xf>
    <xf numFmtId="0" fontId="20" fillId="0" borderId="7" xfId="0" applyFont="1" applyBorder="1" applyAlignment="1">
      <alignment vertical="center"/>
    </xf>
    <xf numFmtId="43" fontId="20" fillId="0" borderId="7" xfId="139" applyFont="1" applyFill="1" applyBorder="1" applyAlignment="1">
      <alignment vertical="center"/>
    </xf>
    <xf numFmtId="3" fontId="0" fillId="0" borderId="6" xfId="0" applyNumberFormat="1" applyBorder="1" applyProtection="1">
      <protection locked="0"/>
    </xf>
    <xf numFmtId="43" fontId="27" fillId="2" borderId="15" xfId="139" applyFont="1" applyFill="1" applyBorder="1"/>
    <xf numFmtId="0" fontId="28" fillId="0" borderId="0" xfId="0" applyFont="1" applyAlignment="1">
      <alignment horizontal="left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left" vertical="center" indent="3"/>
    </xf>
    <xf numFmtId="0" fontId="0" fillId="0" borderId="7" xfId="0" applyBorder="1" applyAlignment="1">
      <alignment horizontal="left" indent="6"/>
    </xf>
    <xf numFmtId="0" fontId="0" fillId="0" borderId="7" xfId="0" applyBorder="1" applyAlignment="1">
      <alignment horizontal="left" vertical="center" indent="9"/>
    </xf>
    <xf numFmtId="43" fontId="0" fillId="2" borderId="15" xfId="139" applyFont="1" applyFill="1" applyBorder="1" applyAlignment="1">
      <alignment vertical="center"/>
    </xf>
    <xf numFmtId="0" fontId="0" fillId="0" borderId="7" xfId="0" applyBorder="1" applyAlignment="1">
      <alignment horizontal="left" vertical="center" wrapText="1" indent="9"/>
    </xf>
    <xf numFmtId="0" fontId="0" fillId="0" borderId="7" xfId="0" applyBorder="1" applyAlignment="1">
      <alignment horizontal="left" wrapText="1" indent="9"/>
    </xf>
    <xf numFmtId="0" fontId="0" fillId="0" borderId="7" xfId="0" applyBorder="1" applyAlignment="1">
      <alignment horizontal="left" vertical="center" wrapText="1" indent="3"/>
    </xf>
    <xf numFmtId="0" fontId="28" fillId="0" borderId="0" xfId="0" applyFont="1" applyAlignment="1">
      <alignment horizontal="left" vertical="center" wrapText="1"/>
    </xf>
    <xf numFmtId="0" fontId="20" fillId="2" borderId="7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left" vertical="center" indent="3"/>
    </xf>
    <xf numFmtId="43" fontId="20" fillId="3" borderId="7" xfId="139" applyFon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horizontal="left" vertical="center" indent="6"/>
    </xf>
    <xf numFmtId="43" fontId="0" fillId="3" borderId="7" xfId="139" applyFon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horizontal="left" vertical="center" indent="9"/>
    </xf>
    <xf numFmtId="43" fontId="1" fillId="3" borderId="7" xfId="139" applyFont="1" applyFill="1" applyBorder="1" applyAlignment="1" applyProtection="1">
      <alignment vertical="center"/>
      <protection locked="0"/>
    </xf>
    <xf numFmtId="0" fontId="0" fillId="3" borderId="7" xfId="0" applyFill="1" applyBorder="1" applyAlignment="1">
      <alignment horizontal="left" vertical="center" indent="3"/>
    </xf>
    <xf numFmtId="43" fontId="0" fillId="3" borderId="7" xfId="139" applyFont="1" applyFill="1" applyBorder="1" applyAlignment="1">
      <alignment vertical="center"/>
    </xf>
    <xf numFmtId="0" fontId="20" fillId="3" borderId="7" xfId="0" applyFont="1" applyFill="1" applyBorder="1" applyAlignment="1">
      <alignment horizontal="left" vertical="center" indent="3"/>
    </xf>
    <xf numFmtId="0" fontId="0" fillId="3" borderId="7" xfId="0" applyFill="1" applyBorder="1" applyAlignment="1">
      <alignment horizontal="left" indent="9"/>
    </xf>
    <xf numFmtId="0" fontId="0" fillId="3" borderId="7" xfId="0" applyFill="1" applyBorder="1" applyAlignment="1">
      <alignment horizontal="left" indent="3"/>
    </xf>
    <xf numFmtId="0" fontId="20" fillId="3" borderId="7" xfId="0" applyFont="1" applyFill="1" applyBorder="1" applyAlignment="1">
      <alignment horizontal="left" indent="3"/>
    </xf>
    <xf numFmtId="43" fontId="0" fillId="0" borderId="9" xfId="139" applyFont="1" applyBorder="1"/>
    <xf numFmtId="3" fontId="20" fillId="2" borderId="4" xfId="0" applyNumberFormat="1" applyFont="1" applyFill="1" applyBorder="1" applyAlignment="1">
      <alignment horizontal="center" vertical="center"/>
    </xf>
    <xf numFmtId="3" fontId="20" fillId="2" borderId="9" xfId="0" applyNumberFormat="1" applyFont="1" applyFill="1" applyBorder="1" applyAlignment="1">
      <alignment horizontal="center" vertical="center" wrapText="1"/>
    </xf>
    <xf numFmtId="3" fontId="20" fillId="2" borderId="4" xfId="0" applyNumberFormat="1" applyFont="1" applyFill="1" applyBorder="1" applyAlignment="1">
      <alignment horizontal="center" vertical="center"/>
    </xf>
    <xf numFmtId="3" fontId="20" fillId="2" borderId="4" xfId="0" applyNumberFormat="1" applyFont="1" applyFill="1" applyBorder="1" applyAlignment="1">
      <alignment horizontal="center" vertical="center" wrapText="1"/>
    </xf>
    <xf numFmtId="3" fontId="20" fillId="2" borderId="4" xfId="0" applyNumberFormat="1" applyFont="1" applyFill="1" applyBorder="1" applyAlignment="1">
      <alignment horizontal="center" vertical="center" wrapText="1"/>
    </xf>
    <xf numFmtId="43" fontId="20" fillId="0" borderId="6" xfId="139" applyFont="1" applyFill="1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 vertical="center" indent="6"/>
      <protection locked="0"/>
    </xf>
    <xf numFmtId="43" fontId="0" fillId="0" borderId="9" xfId="139" applyFont="1" applyBorder="1" applyAlignment="1">
      <alignment vertical="center"/>
    </xf>
    <xf numFmtId="0" fontId="28" fillId="0" borderId="6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/>
    </xf>
    <xf numFmtId="0" fontId="20" fillId="2" borderId="11" xfId="0" applyFont="1" applyFill="1" applyBorder="1" applyAlignment="1">
      <alignment horizontal="center" vertical="center"/>
    </xf>
    <xf numFmtId="43" fontId="20" fillId="0" borderId="3" xfId="139" applyFont="1" applyFill="1" applyBorder="1" applyAlignment="1" applyProtection="1">
      <alignment vertical="center"/>
      <protection locked="0"/>
    </xf>
    <xf numFmtId="43" fontId="0" fillId="0" borderId="13" xfId="139" applyFont="1" applyFill="1" applyBorder="1" applyAlignment="1" applyProtection="1">
      <alignment vertical="center"/>
      <protection locked="0"/>
    </xf>
    <xf numFmtId="43" fontId="1" fillId="0" borderId="13" xfId="139" applyFont="1" applyFill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wrapText="1" indent="6"/>
    </xf>
    <xf numFmtId="43" fontId="20" fillId="0" borderId="13" xfId="139" applyFont="1" applyFill="1" applyBorder="1" applyAlignment="1" applyProtection="1">
      <alignment vertical="center"/>
      <protection locked="0"/>
    </xf>
    <xf numFmtId="43" fontId="0" fillId="0" borderId="13" xfId="139" applyFont="1" applyFill="1" applyBorder="1" applyAlignment="1" applyProtection="1">
      <alignment vertical="center" wrapText="1"/>
      <protection locked="0"/>
    </xf>
    <xf numFmtId="43" fontId="0" fillId="0" borderId="13" xfId="139" applyFont="1" applyFill="1" applyBorder="1" applyAlignment="1">
      <alignment vertical="center"/>
    </xf>
    <xf numFmtId="43" fontId="0" fillId="0" borderId="14" xfId="139" applyFont="1" applyFill="1" applyBorder="1"/>
    <xf numFmtId="0" fontId="20" fillId="2" borderId="12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43" fontId="20" fillId="0" borderId="13" xfId="139" applyFont="1" applyFill="1" applyBorder="1" applyAlignment="1" applyProtection="1">
      <alignment horizontal="right" vertical="center"/>
      <protection locked="0"/>
    </xf>
    <xf numFmtId="43" fontId="1" fillId="0" borderId="13" xfId="139" applyFont="1" applyFill="1" applyBorder="1" applyAlignment="1" applyProtection="1">
      <alignment horizontal="right" vertical="center"/>
      <protection locked="0"/>
    </xf>
    <xf numFmtId="43" fontId="0" fillId="0" borderId="13" xfId="139" applyFont="1" applyFill="1" applyBorder="1" applyAlignment="1" applyProtection="1">
      <alignment horizontal="right" vertical="center"/>
      <protection locked="0"/>
    </xf>
    <xf numFmtId="43" fontId="0" fillId="0" borderId="13" xfId="139" applyFont="1" applyFill="1" applyBorder="1" applyAlignment="1">
      <alignment horizontal="right" vertical="center"/>
    </xf>
    <xf numFmtId="0" fontId="20" fillId="0" borderId="7" xfId="0" applyFont="1" applyBorder="1" applyAlignment="1">
      <alignment horizontal="left" indent="3"/>
    </xf>
    <xf numFmtId="43" fontId="0" fillId="0" borderId="14" xfId="139" applyFont="1" applyBorder="1" applyAlignment="1">
      <alignment horizontal="center"/>
    </xf>
  </cellXfs>
  <cellStyles count="140">
    <cellStyle name="Millares" xfId="139" builtinId="3"/>
    <cellStyle name="Millares 10" xfId="18" xr:uid="{00000000-0005-0000-0000-000000000000}"/>
    <cellStyle name="Millares 11" xfId="21" xr:uid="{00000000-0005-0000-0000-000001000000}"/>
    <cellStyle name="Millares 12" xfId="24" xr:uid="{00000000-0005-0000-0000-000002000000}"/>
    <cellStyle name="Millares 13" xfId="48" xr:uid="{00000000-0005-0000-0000-000003000000}"/>
    <cellStyle name="Millares 14" xfId="30" xr:uid="{00000000-0005-0000-0000-000004000000}"/>
    <cellStyle name="Millares 15" xfId="32" xr:uid="{00000000-0005-0000-0000-000005000000}"/>
    <cellStyle name="Millares 16" xfId="35" xr:uid="{00000000-0005-0000-0000-000006000000}"/>
    <cellStyle name="Millares 17" xfId="38" xr:uid="{00000000-0005-0000-0000-000007000000}"/>
    <cellStyle name="Millares 18" xfId="41" xr:uid="{00000000-0005-0000-0000-000008000000}"/>
    <cellStyle name="Millares 19" xfId="44" xr:uid="{00000000-0005-0000-0000-000009000000}"/>
    <cellStyle name="Millares 2" xfId="4" xr:uid="{00000000-0005-0000-0000-00000A000000}"/>
    <cellStyle name="Millares 20" xfId="50" xr:uid="{00000000-0005-0000-0000-00000B000000}"/>
    <cellStyle name="Millares 21" xfId="52" xr:uid="{00000000-0005-0000-0000-00000C000000}"/>
    <cellStyle name="Millares 22" xfId="55" xr:uid="{00000000-0005-0000-0000-00000D000000}"/>
    <cellStyle name="Millares 23" xfId="58" xr:uid="{00000000-0005-0000-0000-00000E000000}"/>
    <cellStyle name="Millares 24" xfId="61" xr:uid="{00000000-0005-0000-0000-00000F000000}"/>
    <cellStyle name="Millares 25" xfId="64" xr:uid="{00000000-0005-0000-0000-000010000000}"/>
    <cellStyle name="Millares 26" xfId="66" xr:uid="{00000000-0005-0000-0000-000011000000}"/>
    <cellStyle name="Millares 27" xfId="68" xr:uid="{00000000-0005-0000-0000-000012000000}"/>
    <cellStyle name="Millares 28" xfId="71" xr:uid="{00000000-0005-0000-0000-000013000000}"/>
    <cellStyle name="Millares 29" xfId="73" xr:uid="{00000000-0005-0000-0000-000014000000}"/>
    <cellStyle name="Millares 3" xfId="6" xr:uid="{00000000-0005-0000-0000-000015000000}"/>
    <cellStyle name="Millares 30" xfId="75" xr:uid="{00000000-0005-0000-0000-000016000000}"/>
    <cellStyle name="Millares 31" xfId="77" xr:uid="{00000000-0005-0000-0000-000017000000}"/>
    <cellStyle name="Millares 32" xfId="79" xr:uid="{00000000-0005-0000-0000-000018000000}"/>
    <cellStyle name="Millares 33" xfId="81" xr:uid="{00000000-0005-0000-0000-000019000000}"/>
    <cellStyle name="Millares 34" xfId="84" xr:uid="{00000000-0005-0000-0000-00001A000000}"/>
    <cellStyle name="Millares 35" xfId="87" xr:uid="{00000000-0005-0000-0000-00001B000000}"/>
    <cellStyle name="Millares 36" xfId="90" xr:uid="{00000000-0005-0000-0000-00001C000000}"/>
    <cellStyle name="Millares 37" xfId="93" xr:uid="{00000000-0005-0000-0000-00001D000000}"/>
    <cellStyle name="Millares 38" xfId="95" xr:uid="{00000000-0005-0000-0000-00001E000000}"/>
    <cellStyle name="Millares 39" xfId="97" xr:uid="{00000000-0005-0000-0000-00001F000000}"/>
    <cellStyle name="Millares 4" xfId="26" xr:uid="{00000000-0005-0000-0000-000020000000}"/>
    <cellStyle name="Millares 40" xfId="99" xr:uid="{00000000-0005-0000-0000-000021000000}"/>
    <cellStyle name="Millares 41" xfId="101" xr:uid="{00000000-0005-0000-0000-000022000000}"/>
    <cellStyle name="Millares 42" xfId="116" xr:uid="{00000000-0005-0000-0000-000023000000}"/>
    <cellStyle name="Millares 43" xfId="105" xr:uid="{00000000-0005-0000-0000-000024000000}"/>
    <cellStyle name="Millares 44" xfId="108" xr:uid="{00000000-0005-0000-0000-000025000000}"/>
    <cellStyle name="Millares 45" xfId="111" xr:uid="{00000000-0005-0000-0000-000026000000}"/>
    <cellStyle name="Millares 46" xfId="114" xr:uid="{00000000-0005-0000-0000-000027000000}"/>
    <cellStyle name="Millares 47" xfId="118" xr:uid="{00000000-0005-0000-0000-000028000000}"/>
    <cellStyle name="Millares 48" xfId="120" xr:uid="{00000000-0005-0000-0000-000029000000}"/>
    <cellStyle name="Millares 49" xfId="122" xr:uid="{00000000-0005-0000-0000-00002A000000}"/>
    <cellStyle name="Millares 5" xfId="8" xr:uid="{00000000-0005-0000-0000-00002B000000}"/>
    <cellStyle name="Millares 50" xfId="125" xr:uid="{00000000-0005-0000-0000-00002C000000}"/>
    <cellStyle name="Millares 51" xfId="128" xr:uid="{00000000-0005-0000-0000-00002D000000}"/>
    <cellStyle name="Millares 52" xfId="131" xr:uid="{00000000-0005-0000-0000-00002E000000}"/>
    <cellStyle name="Millares 53" xfId="134" xr:uid="{00000000-0005-0000-0000-00002F000000}"/>
    <cellStyle name="Millares 54" xfId="136" xr:uid="{00000000-0005-0000-0000-000030000000}"/>
    <cellStyle name="Millares 55" xfId="138" xr:uid="{00000000-0005-0000-0000-000031000000}"/>
    <cellStyle name="Millares 6" xfId="28" xr:uid="{00000000-0005-0000-0000-000032000000}"/>
    <cellStyle name="Millares 7" xfId="46" xr:uid="{00000000-0005-0000-0000-000033000000}"/>
    <cellStyle name="Millares 8" xfId="12" xr:uid="{00000000-0005-0000-0000-000034000000}"/>
    <cellStyle name="Millares 9" xfId="15" xr:uid="{00000000-0005-0000-0000-000035000000}"/>
    <cellStyle name="Normal" xfId="0" builtinId="0"/>
    <cellStyle name="Normal 10" xfId="13" xr:uid="{00000000-0005-0000-0000-000037000000}"/>
    <cellStyle name="Normal 11" xfId="16" xr:uid="{00000000-0005-0000-0000-000038000000}"/>
    <cellStyle name="Normal 12" xfId="19" xr:uid="{00000000-0005-0000-0000-000039000000}"/>
    <cellStyle name="Normal 13" xfId="22" xr:uid="{00000000-0005-0000-0000-00003A000000}"/>
    <cellStyle name="Normal 14" xfId="27" xr:uid="{00000000-0005-0000-0000-00003B000000}"/>
    <cellStyle name="Normal 15" xfId="45" xr:uid="{00000000-0005-0000-0000-00003C000000}"/>
    <cellStyle name="Normal 16" xfId="47" xr:uid="{00000000-0005-0000-0000-00003D000000}"/>
    <cellStyle name="Normal 17" xfId="29" xr:uid="{00000000-0005-0000-0000-00003E000000}"/>
    <cellStyle name="Normal 18" xfId="31" xr:uid="{00000000-0005-0000-0000-00003F000000}"/>
    <cellStyle name="Normal 19" xfId="33" xr:uid="{00000000-0005-0000-0000-000040000000}"/>
    <cellStyle name="Normal 2" xfId="1" xr:uid="{00000000-0005-0000-0000-000041000000}"/>
    <cellStyle name="Normal 2 2" xfId="2" xr:uid="{00000000-0005-0000-0000-000042000000}"/>
    <cellStyle name="Normal 20" xfId="36" xr:uid="{00000000-0005-0000-0000-000043000000}"/>
    <cellStyle name="Normal 21" xfId="39" xr:uid="{00000000-0005-0000-0000-000044000000}"/>
    <cellStyle name="Normal 22" xfId="42" xr:uid="{00000000-0005-0000-0000-000045000000}"/>
    <cellStyle name="Normal 23" xfId="49" xr:uid="{00000000-0005-0000-0000-000046000000}"/>
    <cellStyle name="Normal 24" xfId="51" xr:uid="{00000000-0005-0000-0000-000047000000}"/>
    <cellStyle name="Normal 25" xfId="53" xr:uid="{00000000-0005-0000-0000-000048000000}"/>
    <cellStyle name="Normal 26" xfId="56" xr:uid="{00000000-0005-0000-0000-000049000000}"/>
    <cellStyle name="Normal 27" xfId="59" xr:uid="{00000000-0005-0000-0000-00004A000000}"/>
    <cellStyle name="Normal 28" xfId="62" xr:uid="{00000000-0005-0000-0000-00004B000000}"/>
    <cellStyle name="Normal 29" xfId="65" xr:uid="{00000000-0005-0000-0000-00004C000000}"/>
    <cellStyle name="Normal 3" xfId="3" xr:uid="{00000000-0005-0000-0000-00004D000000}"/>
    <cellStyle name="Normal 3 10" xfId="54" xr:uid="{00000000-0005-0000-0000-00004E000000}"/>
    <cellStyle name="Normal 3 11" xfId="57" xr:uid="{00000000-0005-0000-0000-00004F000000}"/>
    <cellStyle name="Normal 3 12" xfId="60" xr:uid="{00000000-0005-0000-0000-000050000000}"/>
    <cellStyle name="Normal 3 13" xfId="63" xr:uid="{00000000-0005-0000-0000-000051000000}"/>
    <cellStyle name="Normal 3 14" xfId="70" xr:uid="{00000000-0005-0000-0000-000052000000}"/>
    <cellStyle name="Normal 3 15" xfId="83" xr:uid="{00000000-0005-0000-0000-000053000000}"/>
    <cellStyle name="Normal 3 16" xfId="86" xr:uid="{00000000-0005-0000-0000-000054000000}"/>
    <cellStyle name="Normal 3 17" xfId="89" xr:uid="{00000000-0005-0000-0000-000055000000}"/>
    <cellStyle name="Normal 3 18" xfId="92" xr:uid="{00000000-0005-0000-0000-000056000000}"/>
    <cellStyle name="Normal 3 19" xfId="102" xr:uid="{00000000-0005-0000-0000-000057000000}"/>
    <cellStyle name="Normal 3 2" xfId="14" xr:uid="{00000000-0005-0000-0000-000058000000}"/>
    <cellStyle name="Normal 3 20" xfId="104" xr:uid="{00000000-0005-0000-0000-000059000000}"/>
    <cellStyle name="Normal 3 21" xfId="107" xr:uid="{00000000-0005-0000-0000-00005A000000}"/>
    <cellStyle name="Normal 3 22" xfId="110" xr:uid="{00000000-0005-0000-0000-00005B000000}"/>
    <cellStyle name="Normal 3 23" xfId="113" xr:uid="{00000000-0005-0000-0000-00005C000000}"/>
    <cellStyle name="Normal 3 24" xfId="124" xr:uid="{00000000-0005-0000-0000-00005D000000}"/>
    <cellStyle name="Normal 3 25" xfId="127" xr:uid="{00000000-0005-0000-0000-00005E000000}"/>
    <cellStyle name="Normal 3 26" xfId="130" xr:uid="{00000000-0005-0000-0000-00005F000000}"/>
    <cellStyle name="Normal 3 27" xfId="133" xr:uid="{00000000-0005-0000-0000-000060000000}"/>
    <cellStyle name="Normal 3 3" xfId="17" xr:uid="{00000000-0005-0000-0000-000061000000}"/>
    <cellStyle name="Normal 3 4" xfId="20" xr:uid="{00000000-0005-0000-0000-000062000000}"/>
    <cellStyle name="Normal 3 5" xfId="23" xr:uid="{00000000-0005-0000-0000-000063000000}"/>
    <cellStyle name="Normal 3 6" xfId="34" xr:uid="{00000000-0005-0000-0000-000064000000}"/>
    <cellStyle name="Normal 3 7" xfId="37" xr:uid="{00000000-0005-0000-0000-000065000000}"/>
    <cellStyle name="Normal 3 8" xfId="40" xr:uid="{00000000-0005-0000-0000-000066000000}"/>
    <cellStyle name="Normal 3 9" xfId="43" xr:uid="{00000000-0005-0000-0000-000067000000}"/>
    <cellStyle name="Normal 30" xfId="67" xr:uid="{00000000-0005-0000-0000-000068000000}"/>
    <cellStyle name="Normal 31" xfId="69" xr:uid="{00000000-0005-0000-0000-000069000000}"/>
    <cellStyle name="Normal 32" xfId="72" xr:uid="{00000000-0005-0000-0000-00006A000000}"/>
    <cellStyle name="Normal 33" xfId="74" xr:uid="{00000000-0005-0000-0000-00006B000000}"/>
    <cellStyle name="Normal 34" xfId="76" xr:uid="{00000000-0005-0000-0000-00006C000000}"/>
    <cellStyle name="Normal 35" xfId="78" xr:uid="{00000000-0005-0000-0000-00006D000000}"/>
    <cellStyle name="Normal 36" xfId="80" xr:uid="{00000000-0005-0000-0000-00006E000000}"/>
    <cellStyle name="Normal 37" xfId="82" xr:uid="{00000000-0005-0000-0000-00006F000000}"/>
    <cellStyle name="Normal 38" xfId="85" xr:uid="{00000000-0005-0000-0000-000070000000}"/>
    <cellStyle name="Normal 39" xfId="88" xr:uid="{00000000-0005-0000-0000-000071000000}"/>
    <cellStyle name="Normal 4" xfId="5" xr:uid="{00000000-0005-0000-0000-000072000000}"/>
    <cellStyle name="Normal 40" xfId="91" xr:uid="{00000000-0005-0000-0000-000073000000}"/>
    <cellStyle name="Normal 41" xfId="94" xr:uid="{00000000-0005-0000-0000-000074000000}"/>
    <cellStyle name="Normal 42" xfId="96" xr:uid="{00000000-0005-0000-0000-000075000000}"/>
    <cellStyle name="Normal 43" xfId="98" xr:uid="{00000000-0005-0000-0000-000076000000}"/>
    <cellStyle name="Normal 44" xfId="100" xr:uid="{00000000-0005-0000-0000-000077000000}"/>
    <cellStyle name="Normal 45" xfId="115" xr:uid="{00000000-0005-0000-0000-000078000000}"/>
    <cellStyle name="Normal 46" xfId="103" xr:uid="{00000000-0005-0000-0000-000079000000}"/>
    <cellStyle name="Normal 47" xfId="106" xr:uid="{00000000-0005-0000-0000-00007A000000}"/>
    <cellStyle name="Normal 48" xfId="109" xr:uid="{00000000-0005-0000-0000-00007B000000}"/>
    <cellStyle name="Normal 49" xfId="112" xr:uid="{00000000-0005-0000-0000-00007C000000}"/>
    <cellStyle name="Normal 5" xfId="25" xr:uid="{00000000-0005-0000-0000-00007D000000}"/>
    <cellStyle name="Normal 50" xfId="117" xr:uid="{00000000-0005-0000-0000-00007E000000}"/>
    <cellStyle name="Normal 51" xfId="119" xr:uid="{00000000-0005-0000-0000-00007F000000}"/>
    <cellStyle name="Normal 52" xfId="121" xr:uid="{00000000-0005-0000-0000-000080000000}"/>
    <cellStyle name="Normal 53" xfId="123" xr:uid="{00000000-0005-0000-0000-000081000000}"/>
    <cellStyle name="Normal 54" xfId="126" xr:uid="{00000000-0005-0000-0000-000082000000}"/>
    <cellStyle name="Normal 55" xfId="129" xr:uid="{00000000-0005-0000-0000-000083000000}"/>
    <cellStyle name="Normal 56" xfId="132" xr:uid="{00000000-0005-0000-0000-000084000000}"/>
    <cellStyle name="Normal 57" xfId="135" xr:uid="{00000000-0005-0000-0000-000085000000}"/>
    <cellStyle name="Normal 58" xfId="137" xr:uid="{00000000-0005-0000-0000-000086000000}"/>
    <cellStyle name="Normal 6" xfId="7" xr:uid="{00000000-0005-0000-0000-000087000000}"/>
    <cellStyle name="Normal 7" xfId="9" xr:uid="{00000000-0005-0000-0000-000088000000}"/>
    <cellStyle name="Normal 8" xfId="10" xr:uid="{00000000-0005-0000-0000-000089000000}"/>
    <cellStyle name="Normal 9" xfId="11" xr:uid="{00000000-0005-0000-0000-00008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1.25"/>
  <cols>
    <col min="1" max="16384" width="12" style="3"/>
  </cols>
  <sheetData>
    <row r="1" spans="1:2">
      <c r="A1" s="2"/>
      <c r="B1" s="2"/>
    </row>
    <row r="2020" spans="1:1">
      <c r="A2020" s="4" t="s">
        <v>115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6"/>
  <sheetViews>
    <sheetView tabSelected="1" workbookViewId="0">
      <selection sqref="A1:G34"/>
    </sheetView>
  </sheetViews>
  <sheetFormatPr baseColWidth="10" defaultRowHeight="11.25"/>
  <cols>
    <col min="1" max="1" width="56.83203125" style="1" customWidth="1"/>
    <col min="2" max="2" width="17.83203125" style="1" bestFit="1" customWidth="1"/>
    <col min="3" max="3" width="16.83203125" style="1" customWidth="1"/>
    <col min="4" max="7" width="17.83203125" style="1" bestFit="1" customWidth="1"/>
    <col min="8" max="16384" width="12" style="1"/>
  </cols>
  <sheetData>
    <row r="1" spans="1:7" ht="21" customHeight="1">
      <c r="A1" s="127" t="s">
        <v>629</v>
      </c>
      <c r="B1" s="115"/>
      <c r="C1" s="115"/>
      <c r="D1" s="115"/>
      <c r="E1" s="115"/>
      <c r="F1" s="115"/>
      <c r="G1" s="115"/>
    </row>
    <row r="2" spans="1:7" ht="15">
      <c r="A2" s="23" t="s">
        <v>568</v>
      </c>
      <c r="B2" s="24"/>
      <c r="C2" s="24"/>
      <c r="D2" s="24"/>
      <c r="E2" s="24"/>
      <c r="F2" s="24"/>
      <c r="G2" s="25"/>
    </row>
    <row r="3" spans="1:7" ht="15">
      <c r="A3" s="26" t="s">
        <v>591</v>
      </c>
      <c r="B3" s="27"/>
      <c r="C3" s="27"/>
      <c r="D3" s="27"/>
      <c r="E3" s="27"/>
      <c r="F3" s="27"/>
      <c r="G3" s="28"/>
    </row>
    <row r="4" spans="1:7" ht="15">
      <c r="A4" s="26" t="s">
        <v>596</v>
      </c>
      <c r="B4" s="27"/>
      <c r="C4" s="27"/>
      <c r="D4" s="27"/>
      <c r="E4" s="27"/>
      <c r="F4" s="27"/>
      <c r="G4" s="28"/>
    </row>
    <row r="5" spans="1:7" ht="15">
      <c r="A5" s="26" t="s">
        <v>634</v>
      </c>
      <c r="B5" s="27"/>
      <c r="C5" s="27"/>
      <c r="D5" s="27"/>
      <c r="E5" s="27"/>
      <c r="F5" s="27"/>
      <c r="G5" s="28"/>
    </row>
    <row r="6" spans="1:7" ht="15">
      <c r="A6" s="29" t="s">
        <v>570</v>
      </c>
      <c r="B6" s="30"/>
      <c r="C6" s="30"/>
      <c r="D6" s="30"/>
      <c r="E6" s="30"/>
      <c r="F6" s="30"/>
      <c r="G6" s="31"/>
    </row>
    <row r="7" spans="1:7" ht="15">
      <c r="A7" s="116" t="s">
        <v>597</v>
      </c>
      <c r="B7" s="129" t="s">
        <v>268</v>
      </c>
      <c r="C7" s="129"/>
      <c r="D7" s="129"/>
      <c r="E7" s="129"/>
      <c r="F7" s="129"/>
      <c r="G7" s="129" t="s">
        <v>273</v>
      </c>
    </row>
    <row r="8" spans="1:7" ht="30">
      <c r="A8" s="118"/>
      <c r="B8" s="61" t="s">
        <v>269</v>
      </c>
      <c r="C8" s="163" t="s">
        <v>598</v>
      </c>
      <c r="D8" s="163" t="s">
        <v>203</v>
      </c>
      <c r="E8" s="163" t="s">
        <v>165</v>
      </c>
      <c r="F8" s="163" t="s">
        <v>180</v>
      </c>
      <c r="G8" s="164"/>
    </row>
    <row r="9" spans="1:7" ht="15">
      <c r="A9" s="120" t="s">
        <v>555</v>
      </c>
      <c r="B9" s="165">
        <f>B10+B11+B12+B15+B16+B19</f>
        <v>164217527.53</v>
      </c>
      <c r="C9" s="165">
        <f t="shared" ref="C9:G9" si="0">C10+C11+C12+C15+C16+C19</f>
        <v>0</v>
      </c>
      <c r="D9" s="165">
        <f t="shared" si="0"/>
        <v>164217527.53</v>
      </c>
      <c r="E9" s="165">
        <f t="shared" si="0"/>
        <v>31247897.260000002</v>
      </c>
      <c r="F9" s="165">
        <f t="shared" si="0"/>
        <v>31247897.260000002</v>
      </c>
      <c r="G9" s="165">
        <f t="shared" si="0"/>
        <v>132969630.27</v>
      </c>
    </row>
    <row r="10" spans="1:7" ht="15">
      <c r="A10" s="91" t="s">
        <v>599</v>
      </c>
      <c r="B10" s="166">
        <v>164217527.53</v>
      </c>
      <c r="C10" s="166">
        <v>0</v>
      </c>
      <c r="D10" s="167">
        <f>B10+C10</f>
        <v>164217527.53</v>
      </c>
      <c r="E10" s="166">
        <v>31247897.260000002</v>
      </c>
      <c r="F10" s="166">
        <v>31247897.260000002</v>
      </c>
      <c r="G10" s="167">
        <f>D10-E10</f>
        <v>132969630.27</v>
      </c>
    </row>
    <row r="11" spans="1:7" ht="12.75">
      <c r="A11" s="91" t="s">
        <v>556</v>
      </c>
      <c r="B11" s="167"/>
      <c r="C11" s="167"/>
      <c r="D11" s="167">
        <f>B11+C11</f>
        <v>0</v>
      </c>
      <c r="E11" s="167"/>
      <c r="F11" s="167"/>
      <c r="G11" s="167">
        <f>D11-E11</f>
        <v>0</v>
      </c>
    </row>
    <row r="12" spans="1:7" ht="12.75">
      <c r="A12" s="91" t="s">
        <v>557</v>
      </c>
      <c r="B12" s="167">
        <f>B13+B14</f>
        <v>0</v>
      </c>
      <c r="C12" s="167">
        <f t="shared" ref="C12:G12" si="1">C13+C14</f>
        <v>0</v>
      </c>
      <c r="D12" s="167">
        <f t="shared" si="1"/>
        <v>0</v>
      </c>
      <c r="E12" s="167">
        <f t="shared" si="1"/>
        <v>0</v>
      </c>
      <c r="F12" s="167">
        <f t="shared" si="1"/>
        <v>0</v>
      </c>
      <c r="G12" s="167">
        <f t="shared" si="1"/>
        <v>0</v>
      </c>
    </row>
    <row r="13" spans="1:7" ht="12.75">
      <c r="A13" s="122" t="s">
        <v>558</v>
      </c>
      <c r="B13" s="167"/>
      <c r="C13" s="167"/>
      <c r="D13" s="167">
        <f>B13+C13</f>
        <v>0</v>
      </c>
      <c r="E13" s="167"/>
      <c r="F13" s="167"/>
      <c r="G13" s="167">
        <f>D13-E13</f>
        <v>0</v>
      </c>
    </row>
    <row r="14" spans="1:7" ht="12.75">
      <c r="A14" s="122" t="s">
        <v>600</v>
      </c>
      <c r="B14" s="167"/>
      <c r="C14" s="167"/>
      <c r="D14" s="167">
        <f>B14+C14</f>
        <v>0</v>
      </c>
      <c r="E14" s="167"/>
      <c r="F14" s="167"/>
      <c r="G14" s="167">
        <f>D14-E14</f>
        <v>0</v>
      </c>
    </row>
    <row r="15" spans="1:7" ht="12.75">
      <c r="A15" s="91" t="s">
        <v>559</v>
      </c>
      <c r="B15" s="167"/>
      <c r="C15" s="167"/>
      <c r="D15" s="167">
        <f>B15+C15</f>
        <v>0</v>
      </c>
      <c r="E15" s="167"/>
      <c r="F15" s="167"/>
      <c r="G15" s="167">
        <f>D15-E15</f>
        <v>0</v>
      </c>
    </row>
    <row r="16" spans="1:7" ht="25.5">
      <c r="A16" s="158" t="s">
        <v>601</v>
      </c>
      <c r="B16" s="167">
        <f>B17+B18</f>
        <v>0</v>
      </c>
      <c r="C16" s="167">
        <f t="shared" ref="C16:G16" si="2">C17+C18</f>
        <v>0</v>
      </c>
      <c r="D16" s="167">
        <f t="shared" si="2"/>
        <v>0</v>
      </c>
      <c r="E16" s="167">
        <f t="shared" si="2"/>
        <v>0</v>
      </c>
      <c r="F16" s="167">
        <f t="shared" si="2"/>
        <v>0</v>
      </c>
      <c r="G16" s="167">
        <f t="shared" si="2"/>
        <v>0</v>
      </c>
    </row>
    <row r="17" spans="1:7" ht="12.75">
      <c r="A17" s="122" t="s">
        <v>560</v>
      </c>
      <c r="B17" s="167"/>
      <c r="C17" s="167"/>
      <c r="D17" s="167">
        <f>B17+C17</f>
        <v>0</v>
      </c>
      <c r="E17" s="167"/>
      <c r="F17" s="167"/>
      <c r="G17" s="167">
        <f>D17-E17</f>
        <v>0</v>
      </c>
    </row>
    <row r="18" spans="1:7" ht="12.75">
      <c r="A18" s="122" t="s">
        <v>561</v>
      </c>
      <c r="B18" s="167"/>
      <c r="C18" s="167"/>
      <c r="D18" s="167">
        <f>B18+C18</f>
        <v>0</v>
      </c>
      <c r="E18" s="167"/>
      <c r="F18" s="167"/>
      <c r="G18" s="167">
        <f>D18-E18</f>
        <v>0</v>
      </c>
    </row>
    <row r="19" spans="1:7" ht="12.75">
      <c r="A19" s="91" t="s">
        <v>562</v>
      </c>
      <c r="B19" s="167"/>
      <c r="C19" s="167"/>
      <c r="D19" s="167">
        <f>B19+C19</f>
        <v>0</v>
      </c>
      <c r="E19" s="167"/>
      <c r="F19" s="167"/>
      <c r="G19" s="167">
        <f>D19-E19</f>
        <v>0</v>
      </c>
    </row>
    <row r="20" spans="1:7" ht="12.75">
      <c r="A20" s="37"/>
      <c r="B20" s="168"/>
      <c r="C20" s="168"/>
      <c r="D20" s="168"/>
      <c r="E20" s="168"/>
      <c r="F20" s="168"/>
      <c r="G20" s="168"/>
    </row>
    <row r="21" spans="1:7" ht="15">
      <c r="A21" s="169" t="s">
        <v>602</v>
      </c>
      <c r="B21" s="165">
        <f>B22+B23+B24+B27+B28+B31</f>
        <v>17848420</v>
      </c>
      <c r="C21" s="165">
        <f t="shared" ref="C21:G21" si="3">C22+C23+C24+C27+C28+C31</f>
        <v>0</v>
      </c>
      <c r="D21" s="165">
        <f t="shared" si="3"/>
        <v>17848420</v>
      </c>
      <c r="E21" s="165">
        <f t="shared" si="3"/>
        <v>3274279.01</v>
      </c>
      <c r="F21" s="165">
        <f t="shared" si="3"/>
        <v>3274279.01</v>
      </c>
      <c r="G21" s="165">
        <f t="shared" si="3"/>
        <v>14574140.99</v>
      </c>
    </row>
    <row r="22" spans="1:7" ht="15">
      <c r="A22" s="91" t="s">
        <v>599</v>
      </c>
      <c r="B22" s="166">
        <v>17848420</v>
      </c>
      <c r="C22" s="166">
        <v>0</v>
      </c>
      <c r="D22" s="167">
        <f>B22+C22</f>
        <v>17848420</v>
      </c>
      <c r="E22" s="166">
        <v>3274279.01</v>
      </c>
      <c r="F22" s="166">
        <v>3274279.01</v>
      </c>
      <c r="G22" s="167">
        <f>D22-E22</f>
        <v>14574140.99</v>
      </c>
    </row>
    <row r="23" spans="1:7" ht="12.75">
      <c r="A23" s="91" t="s">
        <v>556</v>
      </c>
      <c r="B23" s="167"/>
      <c r="C23" s="167"/>
      <c r="D23" s="167">
        <f>B23+C23</f>
        <v>0</v>
      </c>
      <c r="E23" s="167"/>
      <c r="F23" s="167"/>
      <c r="G23" s="167">
        <f>D23-E23</f>
        <v>0</v>
      </c>
    </row>
    <row r="24" spans="1:7" ht="12.75">
      <c r="A24" s="91" t="s">
        <v>557</v>
      </c>
      <c r="B24" s="167">
        <f>B25+B26</f>
        <v>0</v>
      </c>
      <c r="C24" s="167">
        <f>C25+C26</f>
        <v>0</v>
      </c>
      <c r="D24" s="167">
        <f>D25+D26</f>
        <v>0</v>
      </c>
      <c r="E24" s="167">
        <f t="shared" ref="E24:G24" si="4">E25+E26</f>
        <v>0</v>
      </c>
      <c r="F24" s="167">
        <f t="shared" si="4"/>
        <v>0</v>
      </c>
      <c r="G24" s="167">
        <f t="shared" si="4"/>
        <v>0</v>
      </c>
    </row>
    <row r="25" spans="1:7" ht="12.75">
      <c r="A25" s="122" t="s">
        <v>558</v>
      </c>
      <c r="B25" s="167"/>
      <c r="C25" s="167"/>
      <c r="D25" s="167">
        <f>B25+C25</f>
        <v>0</v>
      </c>
      <c r="E25" s="167"/>
      <c r="F25" s="167"/>
      <c r="G25" s="167">
        <f>D25-E25</f>
        <v>0</v>
      </c>
    </row>
    <row r="26" spans="1:7" ht="12.75">
      <c r="A26" s="122" t="s">
        <v>600</v>
      </c>
      <c r="B26" s="167"/>
      <c r="C26" s="167"/>
      <c r="D26" s="167">
        <f>B26+C26</f>
        <v>0</v>
      </c>
      <c r="E26" s="167"/>
      <c r="F26" s="167"/>
      <c r="G26" s="167">
        <f>D26-E26</f>
        <v>0</v>
      </c>
    </row>
    <row r="27" spans="1:7" ht="12.75">
      <c r="A27" s="91" t="s">
        <v>559</v>
      </c>
      <c r="B27" s="167"/>
      <c r="C27" s="167"/>
      <c r="D27" s="167"/>
      <c r="E27" s="167"/>
      <c r="F27" s="167"/>
      <c r="G27" s="167"/>
    </row>
    <row r="28" spans="1:7" ht="25.5">
      <c r="A28" s="158" t="s">
        <v>601</v>
      </c>
      <c r="B28" s="167">
        <f>B29+B30</f>
        <v>0</v>
      </c>
      <c r="C28" s="167">
        <f t="shared" ref="C28:G28" si="5">C29+C30</f>
        <v>0</v>
      </c>
      <c r="D28" s="167">
        <f t="shared" si="5"/>
        <v>0</v>
      </c>
      <c r="E28" s="167">
        <f t="shared" si="5"/>
        <v>0</v>
      </c>
      <c r="F28" s="167">
        <f t="shared" si="5"/>
        <v>0</v>
      </c>
      <c r="G28" s="167">
        <f t="shared" si="5"/>
        <v>0</v>
      </c>
    </row>
    <row r="29" spans="1:7" ht="12.75">
      <c r="A29" s="122" t="s">
        <v>560</v>
      </c>
      <c r="B29" s="167"/>
      <c r="C29" s="167"/>
      <c r="D29" s="167">
        <f>B29+C29</f>
        <v>0</v>
      </c>
      <c r="E29" s="167"/>
      <c r="F29" s="167"/>
      <c r="G29" s="167">
        <f>D29-E29</f>
        <v>0</v>
      </c>
    </row>
    <row r="30" spans="1:7" ht="12.75">
      <c r="A30" s="122" t="s">
        <v>561</v>
      </c>
      <c r="B30" s="167"/>
      <c r="C30" s="167"/>
      <c r="D30" s="167">
        <f>B30+C30</f>
        <v>0</v>
      </c>
      <c r="E30" s="167"/>
      <c r="F30" s="167"/>
      <c r="G30" s="167">
        <f>D30-E30</f>
        <v>0</v>
      </c>
    </row>
    <row r="31" spans="1:7" ht="12.75">
      <c r="A31" s="91" t="s">
        <v>562</v>
      </c>
      <c r="B31" s="167"/>
      <c r="C31" s="167"/>
      <c r="D31" s="167">
        <f>B31+C31</f>
        <v>0</v>
      </c>
      <c r="E31" s="167"/>
      <c r="F31" s="167"/>
      <c r="G31" s="167">
        <f>D31-E31</f>
        <v>0</v>
      </c>
    </row>
    <row r="32" spans="1:7" ht="12.75">
      <c r="A32" s="37"/>
      <c r="B32" s="168"/>
      <c r="C32" s="168"/>
      <c r="D32" s="168"/>
      <c r="E32" s="168"/>
      <c r="F32" s="168"/>
      <c r="G32" s="168"/>
    </row>
    <row r="33" spans="1:7" ht="15">
      <c r="A33" s="47" t="s">
        <v>603</v>
      </c>
      <c r="B33" s="165">
        <f>B9+B21</f>
        <v>182065947.53</v>
      </c>
      <c r="C33" s="165">
        <f t="shared" ref="C33:G33" si="6">C9+C21</f>
        <v>0</v>
      </c>
      <c r="D33" s="165">
        <f t="shared" si="6"/>
        <v>182065947.53</v>
      </c>
      <c r="E33" s="165">
        <f t="shared" si="6"/>
        <v>34522176.270000003</v>
      </c>
      <c r="F33" s="165">
        <f t="shared" si="6"/>
        <v>34522176.270000003</v>
      </c>
      <c r="G33" s="165">
        <f t="shared" si="6"/>
        <v>147543771.25999999</v>
      </c>
    </row>
    <row r="34" spans="1:7" ht="12.75">
      <c r="A34" s="87"/>
      <c r="B34" s="170"/>
      <c r="C34" s="170"/>
      <c r="D34" s="170"/>
      <c r="E34" s="170"/>
      <c r="F34" s="170"/>
      <c r="G34" s="170"/>
    </row>
    <row r="36" spans="1:7">
      <c r="A36" s="1" t="s">
        <v>628</v>
      </c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4"/>
  <sheetViews>
    <sheetView topLeftCell="B1" zoomScale="120" zoomScaleNormal="120" workbookViewId="0">
      <selection sqref="A1:F82"/>
    </sheetView>
  </sheetViews>
  <sheetFormatPr baseColWidth="10" defaultRowHeight="11.25"/>
  <cols>
    <col min="1" max="1" width="65.83203125" style="1" customWidth="1"/>
    <col min="2" max="3" width="20.83203125" style="1" bestFit="1" customWidth="1"/>
    <col min="4" max="4" width="65.83203125" style="1" customWidth="1"/>
    <col min="5" max="6" width="20.83203125" style="1" bestFit="1" customWidth="1"/>
    <col min="7" max="16384" width="12" style="1"/>
  </cols>
  <sheetData>
    <row r="1" spans="1:6" ht="21">
      <c r="A1" s="22" t="s">
        <v>617</v>
      </c>
      <c r="B1" s="22"/>
      <c r="C1" s="22"/>
      <c r="D1" s="22"/>
      <c r="E1" s="22"/>
      <c r="F1" s="22"/>
    </row>
    <row r="2" spans="1:6" ht="15">
      <c r="A2" s="23" t="s">
        <v>568</v>
      </c>
      <c r="B2" s="24"/>
      <c r="C2" s="24"/>
      <c r="D2" s="24"/>
      <c r="E2" s="24"/>
      <c r="F2" s="25"/>
    </row>
    <row r="3" spans="1:6" ht="15">
      <c r="A3" s="26" t="s">
        <v>569</v>
      </c>
      <c r="B3" s="27"/>
      <c r="C3" s="27"/>
      <c r="D3" s="27"/>
      <c r="E3" s="27"/>
      <c r="F3" s="28"/>
    </row>
    <row r="4" spans="1:6" ht="15">
      <c r="A4" s="26" t="s">
        <v>631</v>
      </c>
      <c r="B4" s="27"/>
      <c r="C4" s="27"/>
      <c r="D4" s="27"/>
      <c r="E4" s="27"/>
      <c r="F4" s="28"/>
    </row>
    <row r="5" spans="1:6" ht="15">
      <c r="A5" s="29" t="s">
        <v>570</v>
      </c>
      <c r="B5" s="30"/>
      <c r="C5" s="30"/>
      <c r="D5" s="30"/>
      <c r="E5" s="30"/>
      <c r="F5" s="31"/>
    </row>
    <row r="6" spans="1:6" ht="15">
      <c r="A6" s="32" t="s">
        <v>571</v>
      </c>
      <c r="B6" s="33">
        <v>2021</v>
      </c>
      <c r="C6" s="34">
        <v>2020</v>
      </c>
      <c r="D6" s="35" t="s">
        <v>0</v>
      </c>
      <c r="E6" s="33">
        <v>2021</v>
      </c>
      <c r="F6" s="34">
        <v>2020</v>
      </c>
    </row>
    <row r="7" spans="1:6" ht="15">
      <c r="A7" s="36" t="s">
        <v>630</v>
      </c>
      <c r="B7" s="37"/>
      <c r="C7" s="37"/>
      <c r="D7" s="38" t="s">
        <v>1</v>
      </c>
      <c r="E7" s="37"/>
      <c r="F7" s="37"/>
    </row>
    <row r="8" spans="1:6" ht="15">
      <c r="A8" s="36" t="s">
        <v>2</v>
      </c>
      <c r="B8" s="37"/>
      <c r="C8" s="37"/>
      <c r="D8" s="38" t="s">
        <v>3</v>
      </c>
      <c r="E8" s="37"/>
      <c r="F8" s="37"/>
    </row>
    <row r="9" spans="1:6" ht="12.75">
      <c r="A9" s="39" t="s">
        <v>4</v>
      </c>
      <c r="B9" s="40">
        <f>SUM(B10:B16)</f>
        <v>140878382.44</v>
      </c>
      <c r="C9" s="40">
        <f>SUM(C10:C16)</f>
        <v>97561983.389999986</v>
      </c>
      <c r="D9" s="41" t="s">
        <v>5</v>
      </c>
      <c r="E9" s="40">
        <f>SUM(E10:E18)</f>
        <v>30255829.599999998</v>
      </c>
      <c r="F9" s="40">
        <f>SUM(F10:F18)</f>
        <v>58026174.339999996</v>
      </c>
    </row>
    <row r="10" spans="1:6" ht="15">
      <c r="A10" s="42" t="s">
        <v>6</v>
      </c>
      <c r="B10" s="43">
        <v>-222562.2</v>
      </c>
      <c r="C10" s="43">
        <v>-222562.2</v>
      </c>
      <c r="D10" s="44" t="s">
        <v>7</v>
      </c>
      <c r="E10" s="43">
        <v>-3890002.79</v>
      </c>
      <c r="F10" s="43">
        <v>-2997935.85</v>
      </c>
    </row>
    <row r="11" spans="1:6" ht="15">
      <c r="A11" s="42" t="s">
        <v>8</v>
      </c>
      <c r="B11" s="43">
        <v>110294392.59999999</v>
      </c>
      <c r="C11" s="43">
        <v>92309011.379999995</v>
      </c>
      <c r="D11" s="44" t="s">
        <v>9</v>
      </c>
      <c r="E11" s="43">
        <v>6453815.4400000004</v>
      </c>
      <c r="F11" s="43">
        <v>11991258.369999999</v>
      </c>
    </row>
    <row r="12" spans="1:6" ht="15">
      <c r="A12" s="42" t="s">
        <v>10</v>
      </c>
      <c r="B12" s="40"/>
      <c r="C12" s="40"/>
      <c r="D12" s="44" t="s">
        <v>11</v>
      </c>
      <c r="E12" s="43">
        <v>12802606.060000001</v>
      </c>
      <c r="F12" s="43">
        <v>32094265.239999998</v>
      </c>
    </row>
    <row r="13" spans="1:6" ht="15">
      <c r="A13" s="42" t="s">
        <v>12</v>
      </c>
      <c r="B13" s="43">
        <v>25036610.350000001</v>
      </c>
      <c r="C13" s="43">
        <v>0</v>
      </c>
      <c r="D13" s="44" t="s">
        <v>13</v>
      </c>
      <c r="E13" s="43">
        <v>69600</v>
      </c>
      <c r="F13" s="43">
        <v>69600</v>
      </c>
    </row>
    <row r="14" spans="1:6" ht="15">
      <c r="A14" s="42" t="s">
        <v>14</v>
      </c>
      <c r="B14" s="40"/>
      <c r="C14" s="40"/>
      <c r="D14" s="44" t="s">
        <v>15</v>
      </c>
      <c r="E14" s="43">
        <v>82464.570000000007</v>
      </c>
      <c r="F14" s="43">
        <v>808905.25</v>
      </c>
    </row>
    <row r="15" spans="1:6" ht="15">
      <c r="A15" s="42" t="s">
        <v>16</v>
      </c>
      <c r="B15" s="43">
        <v>5769941.6900000004</v>
      </c>
      <c r="C15" s="43">
        <v>5475534.21</v>
      </c>
      <c r="D15" s="44" t="s">
        <v>17</v>
      </c>
      <c r="E15" s="40"/>
      <c r="F15" s="40"/>
    </row>
    <row r="16" spans="1:6" ht="15">
      <c r="A16" s="42" t="s">
        <v>18</v>
      </c>
      <c r="B16" s="40"/>
      <c r="C16" s="40"/>
      <c r="D16" s="44" t="s">
        <v>19</v>
      </c>
      <c r="E16" s="43">
        <v>10537357.76</v>
      </c>
      <c r="F16" s="43">
        <v>11858634.289999999</v>
      </c>
    </row>
    <row r="17" spans="1:6" ht="12.75">
      <c r="A17" s="39" t="s">
        <v>20</v>
      </c>
      <c r="B17" s="40">
        <f>SUM(B18:B24)</f>
        <v>16226600.390000001</v>
      </c>
      <c r="C17" s="40">
        <f>SUM(C18:C24)</f>
        <v>17549778.899999999</v>
      </c>
      <c r="D17" s="44" t="s">
        <v>21</v>
      </c>
      <c r="E17" s="40"/>
      <c r="F17" s="40"/>
    </row>
    <row r="18" spans="1:6" ht="13.5" customHeight="1">
      <c r="A18" s="42" t="s">
        <v>22</v>
      </c>
      <c r="B18" s="40"/>
      <c r="C18" s="40"/>
      <c r="D18" s="44" t="s">
        <v>23</v>
      </c>
      <c r="E18" s="43">
        <v>4199988.5599999996</v>
      </c>
      <c r="F18" s="43">
        <v>4201447.04</v>
      </c>
    </row>
    <row r="19" spans="1:6" ht="15">
      <c r="A19" s="42" t="s">
        <v>24</v>
      </c>
      <c r="B19" s="43">
        <v>8091764.21</v>
      </c>
      <c r="C19" s="43">
        <v>12059450.26</v>
      </c>
      <c r="D19" s="41" t="s">
        <v>25</v>
      </c>
      <c r="E19" s="40">
        <f>SUM(E20:E22)</f>
        <v>0</v>
      </c>
      <c r="F19" s="40">
        <f>SUM(F20:F22)</f>
        <v>0</v>
      </c>
    </row>
    <row r="20" spans="1:6" ht="15">
      <c r="A20" s="42" t="s">
        <v>26</v>
      </c>
      <c r="B20" s="43">
        <v>2965572.35</v>
      </c>
      <c r="C20" s="43">
        <v>321064.81</v>
      </c>
      <c r="D20" s="44" t="s">
        <v>27</v>
      </c>
      <c r="E20" s="43">
        <v>0</v>
      </c>
      <c r="F20" s="43">
        <v>0</v>
      </c>
    </row>
    <row r="21" spans="1:6" ht="15">
      <c r="A21" s="42" t="s">
        <v>28</v>
      </c>
      <c r="B21" s="43">
        <v>361498.22</v>
      </c>
      <c r="C21" s="43">
        <v>361498.22</v>
      </c>
      <c r="D21" s="44" t="s">
        <v>29</v>
      </c>
      <c r="E21" s="43">
        <v>0</v>
      </c>
      <c r="F21" s="43">
        <v>0</v>
      </c>
    </row>
    <row r="22" spans="1:6" ht="15">
      <c r="A22" s="42" t="s">
        <v>30</v>
      </c>
      <c r="B22" s="43">
        <v>15423.28</v>
      </c>
      <c r="C22" s="43">
        <v>15423.28</v>
      </c>
      <c r="D22" s="44" t="s">
        <v>31</v>
      </c>
      <c r="E22" s="43">
        <v>0</v>
      </c>
      <c r="F22" s="43">
        <v>0</v>
      </c>
    </row>
    <row r="23" spans="1:6" ht="12.75">
      <c r="A23" s="42" t="s">
        <v>32</v>
      </c>
      <c r="B23" s="40"/>
      <c r="C23" s="40"/>
      <c r="D23" s="41" t="s">
        <v>33</v>
      </c>
      <c r="E23" s="40">
        <f>E24+E25</f>
        <v>0</v>
      </c>
      <c r="F23" s="40">
        <f>F24+F25</f>
        <v>0</v>
      </c>
    </row>
    <row r="24" spans="1:6" ht="15">
      <c r="A24" s="42" t="s">
        <v>34</v>
      </c>
      <c r="B24" s="43">
        <v>4792342.33</v>
      </c>
      <c r="C24" s="43">
        <v>4792342.33</v>
      </c>
      <c r="D24" s="44" t="s">
        <v>35</v>
      </c>
      <c r="E24" s="43">
        <v>0</v>
      </c>
      <c r="F24" s="43">
        <v>0</v>
      </c>
    </row>
    <row r="25" spans="1:6" ht="15">
      <c r="A25" s="39" t="s">
        <v>36</v>
      </c>
      <c r="B25" s="40">
        <f>SUM(B26:B30)</f>
        <v>17830704.920000002</v>
      </c>
      <c r="C25" s="40">
        <f>SUM(C26:C30)</f>
        <v>16950281.530000001</v>
      </c>
      <c r="D25" s="44" t="s">
        <v>37</v>
      </c>
      <c r="E25" s="43">
        <v>0</v>
      </c>
      <c r="F25" s="43">
        <v>0</v>
      </c>
    </row>
    <row r="26" spans="1:6" ht="15">
      <c r="A26" s="42" t="s">
        <v>38</v>
      </c>
      <c r="B26" s="43">
        <v>3812956.92</v>
      </c>
      <c r="C26" s="43">
        <v>2903482.82</v>
      </c>
      <c r="D26" s="41" t="s">
        <v>39</v>
      </c>
      <c r="E26" s="43">
        <v>0</v>
      </c>
      <c r="F26" s="43">
        <v>0</v>
      </c>
    </row>
    <row r="27" spans="1:6" ht="15">
      <c r="A27" s="42" t="s">
        <v>40</v>
      </c>
      <c r="B27" s="43">
        <v>1995070.67</v>
      </c>
      <c r="C27" s="43">
        <v>1995070.67</v>
      </c>
      <c r="D27" s="41" t="s">
        <v>41</v>
      </c>
      <c r="E27" s="40">
        <f>SUM(E28:E30)</f>
        <v>192137.35</v>
      </c>
      <c r="F27" s="40">
        <f>SUM(F28:F30)</f>
        <v>15192137.35</v>
      </c>
    </row>
    <row r="28" spans="1:6" ht="15">
      <c r="A28" s="42" t="s">
        <v>42</v>
      </c>
      <c r="B28" s="43">
        <v>0.01</v>
      </c>
      <c r="C28" s="43">
        <v>0.01</v>
      </c>
      <c r="D28" s="44" t="s">
        <v>43</v>
      </c>
      <c r="E28" s="43">
        <v>192137.35</v>
      </c>
      <c r="F28" s="43">
        <v>192137.35</v>
      </c>
    </row>
    <row r="29" spans="1:6" ht="15">
      <c r="A29" s="42" t="s">
        <v>44</v>
      </c>
      <c r="B29" s="43">
        <v>12022677.32</v>
      </c>
      <c r="C29" s="43">
        <v>12051728.029999999</v>
      </c>
      <c r="D29" s="44" t="s">
        <v>45</v>
      </c>
      <c r="E29" s="43">
        <v>0</v>
      </c>
      <c r="F29" s="43">
        <v>0</v>
      </c>
    </row>
    <row r="30" spans="1:6" ht="15">
      <c r="A30" s="42" t="s">
        <v>46</v>
      </c>
      <c r="B30" s="40"/>
      <c r="C30" s="40"/>
      <c r="D30" s="44" t="s">
        <v>47</v>
      </c>
      <c r="E30" s="43">
        <v>0</v>
      </c>
      <c r="F30" s="43">
        <v>15000000</v>
      </c>
    </row>
    <row r="31" spans="1:6" ht="12.75">
      <c r="A31" s="39" t="s">
        <v>48</v>
      </c>
      <c r="B31" s="40">
        <f>SUM(B32:B36)</f>
        <v>0</v>
      </c>
      <c r="C31" s="40">
        <f>SUM(C32:C36)</f>
        <v>0</v>
      </c>
      <c r="D31" s="41" t="s">
        <v>49</v>
      </c>
      <c r="E31" s="40">
        <f>SUM(E32:E37)</f>
        <v>754821.09000000008</v>
      </c>
      <c r="F31" s="40">
        <f>SUM(F32:F37)</f>
        <v>754821.09000000008</v>
      </c>
    </row>
    <row r="32" spans="1:6" ht="15">
      <c r="A32" s="42" t="s">
        <v>50</v>
      </c>
      <c r="B32" s="43">
        <v>0</v>
      </c>
      <c r="C32" s="43">
        <v>0</v>
      </c>
      <c r="D32" s="44" t="s">
        <v>51</v>
      </c>
      <c r="E32" s="43">
        <v>110305.66</v>
      </c>
      <c r="F32" s="43">
        <v>110305.66</v>
      </c>
    </row>
    <row r="33" spans="1:6" ht="15">
      <c r="A33" s="42" t="s">
        <v>52</v>
      </c>
      <c r="B33" s="40"/>
      <c r="C33" s="40"/>
      <c r="D33" s="44" t="s">
        <v>53</v>
      </c>
      <c r="E33" s="43">
        <v>644515.43000000005</v>
      </c>
      <c r="F33" s="43">
        <v>644515.43000000005</v>
      </c>
    </row>
    <row r="34" spans="1:6" ht="12.75">
      <c r="A34" s="42" t="s">
        <v>54</v>
      </c>
      <c r="B34" s="40"/>
      <c r="C34" s="40"/>
      <c r="D34" s="44" t="s">
        <v>55</v>
      </c>
      <c r="E34" s="40"/>
      <c r="F34" s="40"/>
    </row>
    <row r="35" spans="1:6" ht="12.75">
      <c r="A35" s="42" t="s">
        <v>56</v>
      </c>
      <c r="B35" s="40"/>
      <c r="C35" s="40"/>
      <c r="D35" s="44" t="s">
        <v>57</v>
      </c>
      <c r="E35" s="40"/>
      <c r="F35" s="40"/>
    </row>
    <row r="36" spans="1:6" ht="12.75">
      <c r="A36" s="42" t="s">
        <v>58</v>
      </c>
      <c r="B36" s="40"/>
      <c r="C36" s="40"/>
      <c r="D36" s="44" t="s">
        <v>59</v>
      </c>
      <c r="E36" s="40"/>
      <c r="F36" s="40"/>
    </row>
    <row r="37" spans="1:6" ht="15">
      <c r="A37" s="39" t="s">
        <v>60</v>
      </c>
      <c r="B37" s="43">
        <v>1249320</v>
      </c>
      <c r="C37" s="43">
        <v>1249320</v>
      </c>
      <c r="D37" s="44" t="s">
        <v>61</v>
      </c>
      <c r="E37" s="40"/>
      <c r="F37" s="40"/>
    </row>
    <row r="38" spans="1:6" ht="12.75">
      <c r="A38" s="39" t="s">
        <v>572</v>
      </c>
      <c r="B38" s="40">
        <f>SUM(B39:B40)</f>
        <v>0</v>
      </c>
      <c r="C38" s="40">
        <f>SUM(C39:C40)</f>
        <v>0</v>
      </c>
      <c r="D38" s="41" t="s">
        <v>62</v>
      </c>
      <c r="E38" s="40">
        <f>SUM(E39:E41)</f>
        <v>0</v>
      </c>
      <c r="F38" s="40">
        <f>SUM(F39:F41)</f>
        <v>0</v>
      </c>
    </row>
    <row r="39" spans="1:6" ht="15">
      <c r="A39" s="42" t="s">
        <v>63</v>
      </c>
      <c r="B39" s="43">
        <v>0</v>
      </c>
      <c r="C39" s="43">
        <v>0</v>
      </c>
      <c r="D39" s="44" t="s">
        <v>64</v>
      </c>
      <c r="E39" s="43">
        <v>0</v>
      </c>
      <c r="F39" s="43">
        <v>0</v>
      </c>
    </row>
    <row r="40" spans="1:6" ht="15">
      <c r="A40" s="42" t="s">
        <v>65</v>
      </c>
      <c r="B40" s="43">
        <v>0</v>
      </c>
      <c r="C40" s="43">
        <v>0</v>
      </c>
      <c r="D40" s="44" t="s">
        <v>66</v>
      </c>
      <c r="E40" s="43">
        <v>0</v>
      </c>
      <c r="F40" s="43">
        <v>0</v>
      </c>
    </row>
    <row r="41" spans="1:6" ht="15">
      <c r="A41" s="39" t="s">
        <v>67</v>
      </c>
      <c r="B41" s="40">
        <f>SUM(B42:B45)</f>
        <v>0</v>
      </c>
      <c r="C41" s="40">
        <f>SUM(C42:C45)</f>
        <v>0</v>
      </c>
      <c r="D41" s="44" t="s">
        <v>68</v>
      </c>
      <c r="E41" s="43">
        <v>0</v>
      </c>
      <c r="F41" s="43">
        <v>0</v>
      </c>
    </row>
    <row r="42" spans="1:6" ht="12.75">
      <c r="A42" s="42" t="s">
        <v>69</v>
      </c>
      <c r="B42" s="40"/>
      <c r="C42" s="40"/>
      <c r="D42" s="41" t="s">
        <v>70</v>
      </c>
      <c r="E42" s="40">
        <f>SUM(E43:E45)</f>
        <v>14579037.389999999</v>
      </c>
      <c r="F42" s="40">
        <f>SUM(F43:F45)</f>
        <v>9768690.2999999989</v>
      </c>
    </row>
    <row r="43" spans="1:6" ht="15">
      <c r="A43" s="42" t="s">
        <v>71</v>
      </c>
      <c r="B43" s="40"/>
      <c r="C43" s="40"/>
      <c r="D43" s="44" t="s">
        <v>72</v>
      </c>
      <c r="E43" s="43">
        <v>14575780.35</v>
      </c>
      <c r="F43" s="43">
        <v>9765433.2599999998</v>
      </c>
    </row>
    <row r="44" spans="1:6" ht="15">
      <c r="A44" s="42" t="s">
        <v>73</v>
      </c>
      <c r="B44" s="40"/>
      <c r="C44" s="40"/>
      <c r="D44" s="44" t="s">
        <v>74</v>
      </c>
      <c r="E44" s="43">
        <v>0</v>
      </c>
      <c r="F44" s="43">
        <v>0</v>
      </c>
    </row>
    <row r="45" spans="1:6" ht="15">
      <c r="A45" s="42" t="s">
        <v>75</v>
      </c>
      <c r="B45" s="40"/>
      <c r="C45" s="40"/>
      <c r="D45" s="44" t="s">
        <v>76</v>
      </c>
      <c r="E45" s="43">
        <v>3257.04</v>
      </c>
      <c r="F45" s="43">
        <v>3257.04</v>
      </c>
    </row>
    <row r="46" spans="1:6" ht="12.75">
      <c r="A46" s="37"/>
      <c r="B46" s="45"/>
      <c r="C46" s="45"/>
      <c r="D46" s="46"/>
      <c r="E46" s="45"/>
      <c r="F46" s="45"/>
    </row>
    <row r="47" spans="1:6" ht="15">
      <c r="A47" s="47" t="s">
        <v>77</v>
      </c>
      <c r="B47" s="48">
        <f>B9+B17+B25+B31+B37+B38+B41</f>
        <v>176185007.75</v>
      </c>
      <c r="C47" s="48">
        <f>C9+C17+C25+C31+C37+C38+C41</f>
        <v>133311363.81999999</v>
      </c>
      <c r="D47" s="49" t="s">
        <v>78</v>
      </c>
      <c r="E47" s="48">
        <f>E9+E19+E23+E26+E27+E31+E38+E42</f>
        <v>45781825.43</v>
      </c>
      <c r="F47" s="48">
        <f>F9+F19+F23+F26+F27+F31+F38+F42</f>
        <v>83741823.079999998</v>
      </c>
    </row>
    <row r="48" spans="1:6" ht="12.75">
      <c r="A48" s="37"/>
      <c r="B48" s="45"/>
      <c r="C48" s="45"/>
      <c r="D48" s="46"/>
      <c r="E48" s="45"/>
      <c r="F48" s="45"/>
    </row>
    <row r="49" spans="1:6" ht="15">
      <c r="A49" s="36" t="s">
        <v>79</v>
      </c>
      <c r="B49" s="45"/>
      <c r="C49" s="45"/>
      <c r="D49" s="49" t="s">
        <v>80</v>
      </c>
      <c r="E49" s="45"/>
      <c r="F49" s="45"/>
    </row>
    <row r="50" spans="1:6" ht="15">
      <c r="A50" s="39" t="s">
        <v>81</v>
      </c>
      <c r="B50" s="43">
        <v>21311</v>
      </c>
      <c r="C50" s="43">
        <v>21311</v>
      </c>
      <c r="D50" s="41" t="s">
        <v>82</v>
      </c>
      <c r="E50" s="43">
        <v>0</v>
      </c>
      <c r="F50" s="43">
        <v>0</v>
      </c>
    </row>
    <row r="51" spans="1:6" ht="12.75" customHeight="1">
      <c r="A51" s="39" t="s">
        <v>83</v>
      </c>
      <c r="B51" s="43">
        <v>682920.09</v>
      </c>
      <c r="C51" s="43">
        <v>682920.09</v>
      </c>
      <c r="D51" s="41" t="s">
        <v>84</v>
      </c>
      <c r="E51" s="43">
        <v>0</v>
      </c>
      <c r="F51" s="43">
        <v>0</v>
      </c>
    </row>
    <row r="52" spans="1:6" ht="15">
      <c r="A52" s="39" t="s">
        <v>85</v>
      </c>
      <c r="B52" s="43">
        <v>1671849568.3599999</v>
      </c>
      <c r="C52" s="43">
        <v>1671849568.3599999</v>
      </c>
      <c r="D52" s="41" t="s">
        <v>86</v>
      </c>
      <c r="E52" s="43">
        <v>0</v>
      </c>
      <c r="F52" s="43">
        <v>0</v>
      </c>
    </row>
    <row r="53" spans="1:6" ht="15">
      <c r="A53" s="39" t="s">
        <v>87</v>
      </c>
      <c r="B53" s="43">
        <v>84482917.140000001</v>
      </c>
      <c r="C53" s="43">
        <v>82649157.140000001</v>
      </c>
      <c r="D53" s="41" t="s">
        <v>88</v>
      </c>
      <c r="E53" s="43">
        <v>0</v>
      </c>
      <c r="F53" s="43">
        <v>0</v>
      </c>
    </row>
    <row r="54" spans="1:6" ht="15">
      <c r="A54" s="39" t="s">
        <v>89</v>
      </c>
      <c r="B54" s="43">
        <v>918579.92</v>
      </c>
      <c r="C54" s="43">
        <v>918579.92</v>
      </c>
      <c r="D54" s="41" t="s">
        <v>90</v>
      </c>
      <c r="E54" s="43">
        <v>0</v>
      </c>
      <c r="F54" s="43">
        <v>0</v>
      </c>
    </row>
    <row r="55" spans="1:6" ht="15">
      <c r="A55" s="39" t="s">
        <v>91</v>
      </c>
      <c r="B55" s="43">
        <v>-52262362.329999998</v>
      </c>
      <c r="C55" s="43">
        <v>-52262362.329999998</v>
      </c>
      <c r="D55" s="50" t="s">
        <v>92</v>
      </c>
      <c r="E55" s="43">
        <v>0</v>
      </c>
      <c r="F55" s="43">
        <v>0</v>
      </c>
    </row>
    <row r="56" spans="1:6" ht="15">
      <c r="A56" s="39" t="s">
        <v>93</v>
      </c>
      <c r="B56" s="43">
        <v>28175731.98</v>
      </c>
      <c r="C56" s="43">
        <v>28175731.98</v>
      </c>
      <c r="D56" s="46"/>
      <c r="E56" s="45"/>
      <c r="F56" s="45"/>
    </row>
    <row r="57" spans="1:6" ht="15">
      <c r="A57" s="39" t="s">
        <v>94</v>
      </c>
      <c r="B57" s="43">
        <v>0</v>
      </c>
      <c r="C57" s="43">
        <v>0</v>
      </c>
      <c r="D57" s="49" t="s">
        <v>95</v>
      </c>
      <c r="E57" s="48">
        <f>SUM(E50:E55)</f>
        <v>0</v>
      </c>
      <c r="F57" s="48">
        <f>SUM(F50:F55)</f>
        <v>0</v>
      </c>
    </row>
    <row r="58" spans="1:6" ht="15">
      <c r="A58" s="39" t="s">
        <v>96</v>
      </c>
      <c r="B58" s="43">
        <v>0</v>
      </c>
      <c r="C58" s="43">
        <v>0</v>
      </c>
      <c r="D58" s="46"/>
      <c r="E58" s="45"/>
      <c r="F58" s="45"/>
    </row>
    <row r="59" spans="1:6" ht="15">
      <c r="A59" s="37"/>
      <c r="B59" s="45"/>
      <c r="C59" s="45"/>
      <c r="D59" s="49" t="s">
        <v>97</v>
      </c>
      <c r="E59" s="48">
        <f>E47+E57</f>
        <v>45781825.43</v>
      </c>
      <c r="F59" s="48">
        <f>F47+F57</f>
        <v>83741823.079999998</v>
      </c>
    </row>
    <row r="60" spans="1:6" ht="15">
      <c r="A60" s="47" t="s">
        <v>98</v>
      </c>
      <c r="B60" s="48">
        <f>SUM(B50:B58)</f>
        <v>1733868666.1600001</v>
      </c>
      <c r="C60" s="48">
        <f>SUM(C50:C58)</f>
        <v>1732034906.1600001</v>
      </c>
      <c r="D60" s="46"/>
      <c r="E60" s="45"/>
      <c r="F60" s="45"/>
    </row>
    <row r="61" spans="1:6" ht="15">
      <c r="A61" s="37"/>
      <c r="B61" s="45"/>
      <c r="C61" s="45"/>
      <c r="D61" s="51" t="s">
        <v>99</v>
      </c>
      <c r="E61" s="45"/>
      <c r="F61" s="45"/>
    </row>
    <row r="62" spans="1:6" ht="15">
      <c r="A62" s="47" t="s">
        <v>100</v>
      </c>
      <c r="B62" s="48">
        <f>SUM(B47+B60)</f>
        <v>1910053673.9100001</v>
      </c>
      <c r="C62" s="48">
        <f>SUM(C47+C60)</f>
        <v>1865346269.98</v>
      </c>
      <c r="D62" s="46"/>
      <c r="E62" s="45"/>
      <c r="F62" s="45"/>
    </row>
    <row r="63" spans="1:6" ht="12.75">
      <c r="A63" s="37"/>
      <c r="B63" s="52"/>
      <c r="C63" s="52"/>
      <c r="D63" s="53" t="s">
        <v>101</v>
      </c>
      <c r="E63" s="40">
        <f>SUM(E64:E66)</f>
        <v>18487375.280000001</v>
      </c>
      <c r="F63" s="40">
        <f>SUM(F64:F66)</f>
        <v>18487375.280000001</v>
      </c>
    </row>
    <row r="64" spans="1:6" ht="15">
      <c r="A64" s="37"/>
      <c r="B64" s="52"/>
      <c r="C64" s="52"/>
      <c r="D64" s="41" t="s">
        <v>102</v>
      </c>
      <c r="E64" s="43">
        <v>-39681.589999999997</v>
      </c>
      <c r="F64" s="43">
        <v>-39681.589999999997</v>
      </c>
    </row>
    <row r="65" spans="1:6" ht="15">
      <c r="A65" s="37"/>
      <c r="B65" s="52"/>
      <c r="C65" s="52"/>
      <c r="D65" s="50" t="s">
        <v>103</v>
      </c>
      <c r="E65" s="43">
        <v>18527056.870000001</v>
      </c>
      <c r="F65" s="43">
        <v>18527056.870000001</v>
      </c>
    </row>
    <row r="66" spans="1:6" ht="15">
      <c r="A66" s="37"/>
      <c r="B66" s="52"/>
      <c r="C66" s="52"/>
      <c r="D66" s="41" t="s">
        <v>104</v>
      </c>
      <c r="E66" s="43">
        <v>0</v>
      </c>
      <c r="F66" s="43">
        <v>0</v>
      </c>
    </row>
    <row r="67" spans="1:6" ht="12.75">
      <c r="A67" s="37"/>
      <c r="B67" s="52"/>
      <c r="C67" s="52"/>
      <c r="D67" s="46"/>
      <c r="E67" s="45"/>
      <c r="F67" s="45"/>
    </row>
    <row r="68" spans="1:6" ht="12.75">
      <c r="A68" s="37"/>
      <c r="B68" s="52"/>
      <c r="C68" s="52"/>
      <c r="D68" s="53" t="s">
        <v>105</v>
      </c>
      <c r="E68" s="40">
        <f>SUM(E69:E73)</f>
        <v>1845784473.2</v>
      </c>
      <c r="F68" s="40">
        <f>SUM(F69:F73)</f>
        <v>1763117071.6199999</v>
      </c>
    </row>
    <row r="69" spans="1:6" ht="15">
      <c r="A69" s="54"/>
      <c r="B69" s="52"/>
      <c r="C69" s="52"/>
      <c r="D69" s="41" t="s">
        <v>106</v>
      </c>
      <c r="E69" s="43">
        <v>90839254.909999996</v>
      </c>
      <c r="F69" s="43">
        <v>170060066.34</v>
      </c>
    </row>
    <row r="70" spans="1:6" ht="15">
      <c r="A70" s="54"/>
      <c r="B70" s="52"/>
      <c r="C70" s="52"/>
      <c r="D70" s="41" t="s">
        <v>107</v>
      </c>
      <c r="E70" s="43">
        <v>1754945218.29</v>
      </c>
      <c r="F70" s="43">
        <v>1593057005.28</v>
      </c>
    </row>
    <row r="71" spans="1:6" ht="15">
      <c r="A71" s="54"/>
      <c r="B71" s="52"/>
      <c r="C71" s="52"/>
      <c r="D71" s="41" t="s">
        <v>108</v>
      </c>
      <c r="E71" s="43">
        <v>0</v>
      </c>
      <c r="F71" s="43">
        <v>0</v>
      </c>
    </row>
    <row r="72" spans="1:6" ht="15">
      <c r="A72" s="54"/>
      <c r="B72" s="52"/>
      <c r="C72" s="52"/>
      <c r="D72" s="41" t="s">
        <v>109</v>
      </c>
      <c r="E72" s="43">
        <v>0</v>
      </c>
      <c r="F72" s="43">
        <v>0</v>
      </c>
    </row>
    <row r="73" spans="1:6" ht="15">
      <c r="A73" s="54"/>
      <c r="B73" s="52"/>
      <c r="C73" s="52"/>
      <c r="D73" s="41" t="s">
        <v>110</v>
      </c>
      <c r="E73" s="43">
        <v>0</v>
      </c>
      <c r="F73" s="43">
        <v>0</v>
      </c>
    </row>
    <row r="74" spans="1:6" ht="12.75">
      <c r="A74" s="54"/>
      <c r="B74" s="52"/>
      <c r="C74" s="52"/>
      <c r="D74" s="46"/>
      <c r="E74" s="45"/>
      <c r="F74" s="45"/>
    </row>
    <row r="75" spans="1:6" ht="12.75">
      <c r="A75" s="54"/>
      <c r="B75" s="52"/>
      <c r="C75" s="52"/>
      <c r="D75" s="53" t="s">
        <v>573</v>
      </c>
      <c r="E75" s="40">
        <f>E76+E77</f>
        <v>0</v>
      </c>
      <c r="F75" s="40">
        <f>F76+F77</f>
        <v>0</v>
      </c>
    </row>
    <row r="76" spans="1:6" ht="15">
      <c r="A76" s="54"/>
      <c r="B76" s="52"/>
      <c r="C76" s="52"/>
      <c r="D76" s="41" t="s">
        <v>111</v>
      </c>
      <c r="E76" s="43">
        <v>0</v>
      </c>
      <c r="F76" s="43">
        <v>0</v>
      </c>
    </row>
    <row r="77" spans="1:6" ht="15">
      <c r="A77" s="54"/>
      <c r="B77" s="52"/>
      <c r="C77" s="52"/>
      <c r="D77" s="41" t="s">
        <v>112</v>
      </c>
      <c r="E77" s="43">
        <v>0</v>
      </c>
      <c r="F77" s="43">
        <v>0</v>
      </c>
    </row>
    <row r="78" spans="1:6" ht="12.75">
      <c r="A78" s="54"/>
      <c r="B78" s="52"/>
      <c r="C78" s="52"/>
      <c r="D78" s="46"/>
      <c r="E78" s="45"/>
      <c r="F78" s="45"/>
    </row>
    <row r="79" spans="1:6" ht="15">
      <c r="A79" s="54"/>
      <c r="B79" s="52"/>
      <c r="C79" s="52"/>
      <c r="D79" s="49" t="s">
        <v>113</v>
      </c>
      <c r="E79" s="48">
        <f>E63+E68+E75</f>
        <v>1864271848.48</v>
      </c>
      <c r="F79" s="48">
        <f>F63+F68+F75</f>
        <v>1781604446.8999999</v>
      </c>
    </row>
    <row r="80" spans="1:6" ht="12.75">
      <c r="A80" s="54"/>
      <c r="B80" s="52"/>
      <c r="C80" s="52"/>
      <c r="D80" s="46"/>
      <c r="E80" s="45"/>
      <c r="F80" s="45"/>
    </row>
    <row r="81" spans="1:6" ht="15">
      <c r="A81" s="54"/>
      <c r="B81" s="52"/>
      <c r="C81" s="52"/>
      <c r="D81" s="49" t="s">
        <v>114</v>
      </c>
      <c r="E81" s="48">
        <f>E59+E79</f>
        <v>1910053673.9100001</v>
      </c>
      <c r="F81" s="48">
        <f>F59+F79</f>
        <v>1865346269.9799998</v>
      </c>
    </row>
    <row r="82" spans="1:6" ht="12.75">
      <c r="A82" s="55"/>
      <c r="B82" s="56"/>
      <c r="C82" s="56"/>
      <c r="D82" s="57"/>
      <c r="E82" s="57"/>
      <c r="F82" s="57"/>
    </row>
    <row r="84" spans="1:6">
      <c r="A84" s="1" t="s">
        <v>628</v>
      </c>
    </row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 xr:uid="{9DDCA5D7-58E3-47DB-B481-B659470C6542}"/>
    <dataValidation allowBlank="1" showInputMessage="1" showErrorMessage="1" prompt="31 de diciembre de 20XN-1 (e)" sqref="C6 F6" xr:uid="{2D042B03-CDD5-44B5-B919-36C6D6B64631}"/>
    <dataValidation type="decimal" allowBlank="1" showInputMessage="1" showErrorMessage="1" sqref="E42:F42 E78:F81 E47:F47 B17:C17 B25:C25 B31:C31 B38:C38 B41:C41 B59:C62 B9:C9 E9:F9 E19:F19 E23:F23 E27:F27 E31:F31 E38:F38 E56:F63 E67:F68 E74:F75 B46:C49" xr:uid="{D2337EE6-E6DD-4AE3-A2F7-426635BED001}">
      <formula1>-1.79769313486231E+100</formula1>
      <formula2>1.79769313486231E+100</formula2>
    </dataValidation>
  </dataValidation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0"/>
  <sheetViews>
    <sheetView workbookViewId="0">
      <selection sqref="A1:H45"/>
    </sheetView>
  </sheetViews>
  <sheetFormatPr baseColWidth="10" defaultRowHeight="11.25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26.25">
      <c r="A1" s="58" t="s">
        <v>618</v>
      </c>
      <c r="B1" s="58"/>
      <c r="C1" s="58"/>
      <c r="D1" s="58"/>
      <c r="E1" s="58"/>
      <c r="F1" s="58"/>
      <c r="G1" s="58"/>
      <c r="H1" s="58"/>
    </row>
    <row r="2" spans="1:8" ht="15">
      <c r="A2" s="23" t="s">
        <v>568</v>
      </c>
      <c r="B2" s="24"/>
      <c r="C2" s="24"/>
      <c r="D2" s="24"/>
      <c r="E2" s="24"/>
      <c r="F2" s="24"/>
      <c r="G2" s="24"/>
      <c r="H2" s="25"/>
    </row>
    <row r="3" spans="1:8" ht="15">
      <c r="A3" s="26" t="s">
        <v>574</v>
      </c>
      <c r="B3" s="27"/>
      <c r="C3" s="27"/>
      <c r="D3" s="27"/>
      <c r="E3" s="27"/>
      <c r="F3" s="27"/>
      <c r="G3" s="27"/>
      <c r="H3" s="28"/>
    </row>
    <row r="4" spans="1:8" ht="15">
      <c r="A4" s="26" t="s">
        <v>632</v>
      </c>
      <c r="B4" s="27"/>
      <c r="C4" s="27"/>
      <c r="D4" s="27"/>
      <c r="E4" s="27"/>
      <c r="F4" s="27"/>
      <c r="G4" s="27"/>
      <c r="H4" s="28"/>
    </row>
    <row r="5" spans="1:8" ht="15">
      <c r="A5" s="29" t="s">
        <v>570</v>
      </c>
      <c r="B5" s="30"/>
      <c r="C5" s="30"/>
      <c r="D5" s="30"/>
      <c r="E5" s="30"/>
      <c r="F5" s="30"/>
      <c r="G5" s="30"/>
      <c r="H5" s="31"/>
    </row>
    <row r="6" spans="1:8" ht="60">
      <c r="A6" s="59" t="s">
        <v>116</v>
      </c>
      <c r="B6" s="60" t="s">
        <v>633</v>
      </c>
      <c r="C6" s="59" t="s">
        <v>117</v>
      </c>
      <c r="D6" s="59" t="s">
        <v>118</v>
      </c>
      <c r="E6" s="59" t="s">
        <v>119</v>
      </c>
      <c r="F6" s="59" t="s">
        <v>120</v>
      </c>
      <c r="G6" s="59" t="s">
        <v>121</v>
      </c>
      <c r="H6" s="61" t="s">
        <v>122</v>
      </c>
    </row>
    <row r="7" spans="1:8" ht="12.75">
      <c r="A7" s="54"/>
      <c r="B7" s="54"/>
      <c r="C7" s="54"/>
      <c r="D7" s="54"/>
      <c r="E7" s="54"/>
      <c r="F7" s="54"/>
      <c r="G7" s="54"/>
      <c r="H7" s="54"/>
    </row>
    <row r="8" spans="1:8" ht="15">
      <c r="A8" s="62" t="s">
        <v>123</v>
      </c>
      <c r="B8" s="48">
        <f>B9+B13</f>
        <v>0</v>
      </c>
      <c r="C8" s="48">
        <f>C9+C13</f>
        <v>0</v>
      </c>
      <c r="D8" s="48">
        <f t="shared" ref="D8:H8" si="0">D9+D13</f>
        <v>0</v>
      </c>
      <c r="E8" s="48">
        <f t="shared" si="0"/>
        <v>0</v>
      </c>
      <c r="F8" s="48">
        <f>F9+F13</f>
        <v>0</v>
      </c>
      <c r="G8" s="48">
        <f t="shared" si="0"/>
        <v>0</v>
      </c>
      <c r="H8" s="48">
        <f t="shared" si="0"/>
        <v>0</v>
      </c>
    </row>
    <row r="9" spans="1:8" ht="12.75">
      <c r="A9" s="63" t="s">
        <v>124</v>
      </c>
      <c r="B9" s="40">
        <f>SUM(B10:B12)</f>
        <v>0</v>
      </c>
      <c r="C9" s="40">
        <f t="shared" ref="C9:H13" si="1">SUM(C10:C12)</f>
        <v>0</v>
      </c>
      <c r="D9" s="40">
        <f t="shared" si="1"/>
        <v>0</v>
      </c>
      <c r="E9" s="40">
        <f t="shared" si="1"/>
        <v>0</v>
      </c>
      <c r="F9" s="40">
        <f>B9+C9-D9+E9</f>
        <v>0</v>
      </c>
      <c r="G9" s="40">
        <f t="shared" si="1"/>
        <v>0</v>
      </c>
      <c r="H9" s="40">
        <f t="shared" si="1"/>
        <v>0</v>
      </c>
    </row>
    <row r="10" spans="1:8" ht="15">
      <c r="A10" s="64" t="s">
        <v>125</v>
      </c>
      <c r="B10" s="40"/>
      <c r="C10" s="40"/>
      <c r="D10" s="43">
        <v>0</v>
      </c>
      <c r="E10" s="40"/>
      <c r="F10" s="43">
        <v>-100625</v>
      </c>
      <c r="G10" s="40"/>
      <c r="H10" s="40"/>
    </row>
    <row r="11" spans="1:8" ht="12.75">
      <c r="A11" s="64" t="s">
        <v>126</v>
      </c>
      <c r="B11" s="40"/>
      <c r="C11" s="40"/>
      <c r="D11" s="40"/>
      <c r="E11" s="40"/>
      <c r="F11" s="40">
        <f>B11+C11-D11+E11</f>
        <v>0</v>
      </c>
      <c r="G11" s="40"/>
      <c r="H11" s="40"/>
    </row>
    <row r="12" spans="1:8" ht="12.75">
      <c r="A12" s="64" t="s">
        <v>127</v>
      </c>
      <c r="B12" s="40"/>
      <c r="C12" s="40"/>
      <c r="D12" s="40"/>
      <c r="E12" s="40"/>
      <c r="F12" s="40">
        <f>B12+C12-D12+E12</f>
        <v>0</v>
      </c>
      <c r="G12" s="40"/>
      <c r="H12" s="40"/>
    </row>
    <row r="13" spans="1:8" ht="12.75">
      <c r="A13" s="63" t="s">
        <v>128</v>
      </c>
      <c r="B13" s="40">
        <f>SUM(B14:B16)</f>
        <v>0</v>
      </c>
      <c r="C13" s="40">
        <f t="shared" ref="C13:H13" si="2">SUM(C14:C16)</f>
        <v>0</v>
      </c>
      <c r="D13" s="40">
        <f t="shared" si="2"/>
        <v>0</v>
      </c>
      <c r="E13" s="40">
        <f t="shared" si="2"/>
        <v>0</v>
      </c>
      <c r="F13" s="40">
        <f t="shared" ref="F13" si="3">B13+C13-D13+E13</f>
        <v>0</v>
      </c>
      <c r="G13" s="40">
        <f t="shared" si="1"/>
        <v>0</v>
      </c>
      <c r="H13" s="40">
        <f t="shared" si="2"/>
        <v>0</v>
      </c>
    </row>
    <row r="14" spans="1:8" ht="15">
      <c r="A14" s="64" t="s">
        <v>129</v>
      </c>
      <c r="B14" s="43">
        <v>0</v>
      </c>
      <c r="C14" s="43">
        <v>0</v>
      </c>
      <c r="D14" s="40"/>
      <c r="E14" s="40"/>
      <c r="F14" s="40">
        <f>B14+C14-D14+E14</f>
        <v>0</v>
      </c>
      <c r="G14" s="40"/>
      <c r="H14" s="40"/>
    </row>
    <row r="15" spans="1:8" ht="16.5" customHeight="1">
      <c r="A15" s="64" t="s">
        <v>130</v>
      </c>
      <c r="B15" s="43">
        <v>0</v>
      </c>
      <c r="C15" s="43">
        <v>0</v>
      </c>
      <c r="D15" s="40"/>
      <c r="E15" s="40"/>
      <c r="F15" s="40">
        <f>B15+C15-D15+E15</f>
        <v>0</v>
      </c>
      <c r="G15" s="40"/>
      <c r="H15" s="40"/>
    </row>
    <row r="16" spans="1:8" ht="15">
      <c r="A16" s="64" t="s">
        <v>131</v>
      </c>
      <c r="B16" s="43">
        <v>0</v>
      </c>
      <c r="C16" s="43">
        <v>0</v>
      </c>
      <c r="D16" s="40"/>
      <c r="E16" s="40"/>
      <c r="F16" s="40">
        <f>B16+C16-D16+E16</f>
        <v>0</v>
      </c>
      <c r="G16" s="40"/>
      <c r="H16" s="40"/>
    </row>
    <row r="17" spans="1:8" ht="16.5" customHeight="1">
      <c r="A17" s="37"/>
      <c r="B17" s="65"/>
      <c r="C17" s="65"/>
      <c r="D17" s="65"/>
      <c r="E17" s="65"/>
      <c r="F17" s="65"/>
      <c r="G17" s="65"/>
      <c r="H17" s="65"/>
    </row>
    <row r="18" spans="1:8" ht="15">
      <c r="A18" s="62" t="s">
        <v>132</v>
      </c>
      <c r="B18" s="48"/>
      <c r="C18" s="66"/>
      <c r="D18" s="66"/>
      <c r="E18" s="66"/>
      <c r="F18" s="48">
        <f t="shared" ref="F18" si="4">B18+C18-D18+E18</f>
        <v>0</v>
      </c>
      <c r="G18" s="66"/>
      <c r="H18" s="66"/>
    </row>
    <row r="19" spans="1:8" ht="12.75">
      <c r="A19" s="37"/>
      <c r="B19" s="67"/>
      <c r="C19" s="67"/>
      <c r="D19" s="67"/>
      <c r="E19" s="67"/>
      <c r="F19" s="67"/>
      <c r="G19" s="67"/>
      <c r="H19" s="67"/>
    </row>
    <row r="20" spans="1:8" ht="15">
      <c r="A20" s="62" t="s">
        <v>133</v>
      </c>
      <c r="B20" s="48">
        <f>B8+B18</f>
        <v>0</v>
      </c>
      <c r="C20" s="48">
        <f t="shared" ref="C20:H20" si="5">C8+C18</f>
        <v>0</v>
      </c>
      <c r="D20" s="48">
        <f t="shared" si="5"/>
        <v>0</v>
      </c>
      <c r="E20" s="48">
        <f t="shared" si="5"/>
        <v>0</v>
      </c>
      <c r="F20" s="48">
        <f>F8+F18</f>
        <v>0</v>
      </c>
      <c r="G20" s="48">
        <f t="shared" si="5"/>
        <v>0</v>
      </c>
      <c r="H20" s="48">
        <f t="shared" si="5"/>
        <v>0</v>
      </c>
    </row>
    <row r="21" spans="1:8" ht="5.0999999999999996" customHeight="1">
      <c r="A21" s="37"/>
      <c r="B21" s="45"/>
      <c r="C21" s="45"/>
      <c r="D21" s="45"/>
      <c r="E21" s="45"/>
      <c r="F21" s="45"/>
      <c r="G21" s="45"/>
      <c r="H21" s="45"/>
    </row>
    <row r="22" spans="1:8" ht="16.5" customHeight="1">
      <c r="A22" s="62" t="s">
        <v>575</v>
      </c>
      <c r="B22" s="48">
        <f t="shared" ref="B22:H22" si="6">SUM(B23:B25)</f>
        <v>0</v>
      </c>
      <c r="C22" s="48">
        <f t="shared" si="6"/>
        <v>0</v>
      </c>
      <c r="D22" s="48">
        <f t="shared" si="6"/>
        <v>0</v>
      </c>
      <c r="E22" s="48">
        <f t="shared" si="6"/>
        <v>0</v>
      </c>
      <c r="F22" s="48">
        <f t="shared" si="6"/>
        <v>0</v>
      </c>
      <c r="G22" s="48">
        <f t="shared" si="6"/>
        <v>0</v>
      </c>
      <c r="H22" s="48">
        <f t="shared" si="6"/>
        <v>0</v>
      </c>
    </row>
    <row r="23" spans="1:8" ht="12.75">
      <c r="A23" s="68" t="s">
        <v>134</v>
      </c>
      <c r="B23" s="40"/>
      <c r="C23" s="40"/>
      <c r="D23" s="40"/>
      <c r="E23" s="40"/>
      <c r="F23" s="40">
        <f>B23+C23-D23+E23</f>
        <v>0</v>
      </c>
      <c r="G23" s="40"/>
      <c r="H23" s="40"/>
    </row>
    <row r="24" spans="1:8" ht="12.75">
      <c r="A24" s="68" t="s">
        <v>135</v>
      </c>
      <c r="B24" s="40"/>
      <c r="C24" s="40"/>
      <c r="D24" s="40"/>
      <c r="E24" s="40"/>
      <c r="F24" s="40">
        <f>B24+C24-D24+E24</f>
        <v>0</v>
      </c>
      <c r="G24" s="40"/>
      <c r="H24" s="40"/>
    </row>
    <row r="25" spans="1:8" ht="12.75">
      <c r="A25" s="68" t="s">
        <v>136</v>
      </c>
      <c r="B25" s="40"/>
      <c r="C25" s="40"/>
      <c r="D25" s="40"/>
      <c r="E25" s="40"/>
      <c r="F25" s="40">
        <f>B25+C25-D25+E25</f>
        <v>0</v>
      </c>
      <c r="G25" s="40"/>
      <c r="H25" s="40"/>
    </row>
    <row r="26" spans="1:8" ht="15">
      <c r="A26" s="69" t="s">
        <v>576</v>
      </c>
      <c r="B26" s="45"/>
      <c r="C26" s="45"/>
      <c r="D26" s="45"/>
      <c r="E26" s="45"/>
      <c r="F26" s="45"/>
      <c r="G26" s="45"/>
      <c r="H26" s="45"/>
    </row>
    <row r="27" spans="1:8" ht="17.25">
      <c r="A27" s="62" t="s">
        <v>577</v>
      </c>
      <c r="B27" s="48">
        <f>SUM(B28:B30)</f>
        <v>0</v>
      </c>
      <c r="C27" s="48">
        <f t="shared" ref="C27:H27" si="7">SUM(C28:C30)</f>
        <v>0</v>
      </c>
      <c r="D27" s="48">
        <f t="shared" si="7"/>
        <v>0</v>
      </c>
      <c r="E27" s="48">
        <f t="shared" si="7"/>
        <v>0</v>
      </c>
      <c r="F27" s="48">
        <f t="shared" si="7"/>
        <v>0</v>
      </c>
      <c r="G27" s="48">
        <f t="shared" si="7"/>
        <v>0</v>
      </c>
      <c r="H27" s="48">
        <f t="shared" si="7"/>
        <v>0</v>
      </c>
    </row>
    <row r="28" spans="1:8" ht="11.25" customHeight="1">
      <c r="A28" s="68" t="s">
        <v>137</v>
      </c>
      <c r="B28" s="40"/>
      <c r="C28" s="40"/>
      <c r="D28" s="40"/>
      <c r="E28" s="40"/>
      <c r="F28" s="40">
        <f>B28+C28-D28+E28</f>
        <v>0</v>
      </c>
      <c r="G28" s="40"/>
      <c r="H28" s="40"/>
    </row>
    <row r="29" spans="1:8" ht="12.75">
      <c r="A29" s="68" t="s">
        <v>138</v>
      </c>
      <c r="B29" s="40"/>
      <c r="C29" s="40"/>
      <c r="D29" s="40"/>
      <c r="E29" s="40"/>
      <c r="F29" s="40">
        <f>B29+C29-D29+E29</f>
        <v>0</v>
      </c>
      <c r="G29" s="40"/>
      <c r="H29" s="40"/>
    </row>
    <row r="30" spans="1:8" ht="12.75">
      <c r="A30" s="68" t="s">
        <v>139</v>
      </c>
      <c r="B30" s="40"/>
      <c r="C30" s="40"/>
      <c r="D30" s="40"/>
      <c r="E30" s="40"/>
      <c r="F30" s="40">
        <f>B30+C30-D30+E30</f>
        <v>0</v>
      </c>
      <c r="G30" s="40"/>
      <c r="H30" s="40"/>
    </row>
    <row r="31" spans="1:8" ht="15">
      <c r="A31" s="70" t="s">
        <v>576</v>
      </c>
      <c r="B31" s="71"/>
      <c r="C31" s="71"/>
      <c r="D31" s="71"/>
      <c r="E31" s="71"/>
      <c r="F31" s="71"/>
      <c r="G31" s="71"/>
      <c r="H31" s="71"/>
    </row>
    <row r="32" spans="1:8" ht="11.25" customHeight="1">
      <c r="A32" s="72"/>
      <c r="B32"/>
      <c r="C32"/>
      <c r="D32"/>
      <c r="E32"/>
      <c r="F32"/>
      <c r="G32"/>
      <c r="H32"/>
    </row>
    <row r="33" spans="1:8" ht="11.25" customHeight="1">
      <c r="A33" s="73" t="s">
        <v>578</v>
      </c>
      <c r="B33" s="73"/>
      <c r="C33" s="73"/>
      <c r="D33" s="73"/>
      <c r="E33" s="73"/>
      <c r="F33" s="73"/>
      <c r="G33" s="73"/>
      <c r="H33" s="73"/>
    </row>
    <row r="34" spans="1:8" ht="11.25" customHeight="1">
      <c r="A34" s="73"/>
      <c r="B34" s="73"/>
      <c r="C34" s="73"/>
      <c r="D34" s="73"/>
      <c r="E34" s="73"/>
      <c r="F34" s="73"/>
      <c r="G34" s="73"/>
      <c r="H34" s="73"/>
    </row>
    <row r="35" spans="1:8" ht="11.25" customHeight="1">
      <c r="A35" s="73"/>
      <c r="B35" s="73"/>
      <c r="C35" s="73"/>
      <c r="D35" s="73"/>
      <c r="E35" s="73"/>
      <c r="F35" s="73"/>
      <c r="G35" s="73"/>
      <c r="H35" s="73"/>
    </row>
    <row r="36" spans="1:8" ht="11.25" customHeight="1">
      <c r="A36" s="73"/>
      <c r="B36" s="73"/>
      <c r="C36" s="73"/>
      <c r="D36" s="73"/>
      <c r="E36" s="73"/>
      <c r="F36" s="73"/>
      <c r="G36" s="73"/>
      <c r="H36" s="73"/>
    </row>
    <row r="37" spans="1:8" ht="11.25" customHeight="1">
      <c r="A37" s="73"/>
      <c r="B37" s="73"/>
      <c r="C37" s="73"/>
      <c r="D37" s="73"/>
      <c r="E37" s="73"/>
      <c r="F37" s="73"/>
      <c r="G37" s="73"/>
      <c r="H37" s="73"/>
    </row>
    <row r="38" spans="1:8" ht="12.75">
      <c r="A38" s="72"/>
      <c r="B38"/>
      <c r="C38"/>
      <c r="D38"/>
      <c r="E38"/>
      <c r="F38"/>
      <c r="G38"/>
      <c r="H38"/>
    </row>
    <row r="39" spans="1:8" ht="45">
      <c r="A39" s="59" t="s">
        <v>140</v>
      </c>
      <c r="B39" s="59" t="s">
        <v>579</v>
      </c>
      <c r="C39" s="59" t="s">
        <v>580</v>
      </c>
      <c r="D39" s="59" t="s">
        <v>581</v>
      </c>
      <c r="E39" s="59" t="s">
        <v>141</v>
      </c>
      <c r="F39" s="61" t="s">
        <v>582</v>
      </c>
      <c r="G39"/>
      <c r="H39"/>
    </row>
    <row r="40" spans="1:8" ht="12.75">
      <c r="A40" s="37"/>
      <c r="B40" s="54"/>
      <c r="C40" s="54"/>
      <c r="D40" s="54"/>
      <c r="E40" s="54"/>
      <c r="F40" s="54"/>
      <c r="G40"/>
      <c r="H40"/>
    </row>
    <row r="41" spans="1:8" ht="15">
      <c r="A41" s="62" t="s">
        <v>142</v>
      </c>
      <c r="B41" s="74">
        <f>SUM(B42:B45)</f>
        <v>0</v>
      </c>
      <c r="C41" s="74">
        <f t="shared" ref="C41:F41" si="8">SUM(C42:C45)</f>
        <v>0</v>
      </c>
      <c r="D41" s="74">
        <f t="shared" si="8"/>
        <v>0</v>
      </c>
      <c r="E41" s="74">
        <f t="shared" si="8"/>
        <v>0</v>
      </c>
      <c r="F41" s="74">
        <f t="shared" si="8"/>
        <v>0</v>
      </c>
      <c r="G41"/>
      <c r="H41"/>
    </row>
    <row r="42" spans="1:8" ht="12.75">
      <c r="A42" s="68" t="s">
        <v>143</v>
      </c>
      <c r="B42" s="75"/>
      <c r="C42" s="75"/>
      <c r="D42" s="75"/>
      <c r="E42" s="75"/>
      <c r="F42" s="75"/>
      <c r="G42" s="76"/>
      <c r="H42" s="76"/>
    </row>
    <row r="43" spans="1:8" ht="12.75">
      <c r="A43" s="68" t="s">
        <v>144</v>
      </c>
      <c r="B43" s="75"/>
      <c r="C43" s="75"/>
      <c r="D43" s="75"/>
      <c r="E43" s="75"/>
      <c r="F43" s="75"/>
      <c r="G43" s="76"/>
      <c r="H43" s="76"/>
    </row>
    <row r="44" spans="1:8" ht="12.75">
      <c r="A44" s="68" t="s">
        <v>145</v>
      </c>
      <c r="B44" s="75"/>
      <c r="C44" s="75"/>
      <c r="D44" s="75"/>
      <c r="E44" s="75"/>
      <c r="F44" s="75"/>
      <c r="G44" s="76"/>
      <c r="H44" s="76"/>
    </row>
    <row r="45" spans="1:8" ht="15">
      <c r="A45" s="77" t="s">
        <v>576</v>
      </c>
      <c r="B45" s="55"/>
      <c r="C45" s="55"/>
      <c r="D45" s="55"/>
      <c r="E45" s="55"/>
      <c r="F45" s="55"/>
      <c r="G45"/>
      <c r="H45"/>
    </row>
    <row r="46" spans="1:8">
      <c r="B46" s="5"/>
      <c r="C46" s="6"/>
      <c r="D46" s="6"/>
      <c r="E46" s="6"/>
      <c r="F46" s="6"/>
    </row>
    <row r="47" spans="1:8">
      <c r="A47" s="1" t="s">
        <v>628</v>
      </c>
      <c r="B47" s="5"/>
      <c r="C47" s="6"/>
      <c r="D47" s="6"/>
      <c r="E47" s="6"/>
      <c r="F47" s="6"/>
    </row>
    <row r="48" spans="1:8">
      <c r="B48" s="5"/>
      <c r="C48" s="6"/>
      <c r="D48" s="6"/>
      <c r="E48" s="6"/>
      <c r="F48" s="6"/>
    </row>
    <row r="49" spans="1:6">
      <c r="B49" s="5"/>
      <c r="C49" s="6"/>
      <c r="D49" s="6"/>
      <c r="E49" s="6"/>
      <c r="F49" s="6"/>
    </row>
    <row r="50" spans="1:6">
      <c r="B50" s="5"/>
      <c r="C50" s="6"/>
      <c r="D50" s="6"/>
      <c r="E50" s="6"/>
      <c r="F50" s="6"/>
    </row>
    <row r="51" spans="1:6">
      <c r="B51" s="5"/>
      <c r="C51" s="6"/>
      <c r="D51" s="6"/>
      <c r="E51" s="6"/>
      <c r="F51" s="6"/>
    </row>
    <row r="52" spans="1:6">
      <c r="B52" s="18"/>
      <c r="F52" s="6"/>
    </row>
    <row r="53" spans="1:6">
      <c r="A53" s="19"/>
      <c r="D53" s="21"/>
      <c r="E53" s="21"/>
      <c r="F53" s="6"/>
    </row>
    <row r="54" spans="1:6">
      <c r="A54" s="20"/>
      <c r="D54" s="21"/>
      <c r="E54" s="21"/>
      <c r="F54" s="6"/>
    </row>
    <row r="55" spans="1:6">
      <c r="A55" s="20"/>
      <c r="D55" s="21"/>
      <c r="E55" s="21"/>
      <c r="F55" s="6"/>
    </row>
    <row r="56" spans="1:6">
      <c r="B56" s="5"/>
      <c r="C56" s="6"/>
      <c r="D56" s="6"/>
      <c r="E56" s="6"/>
      <c r="F56" s="6"/>
    </row>
    <row r="57" spans="1:6">
      <c r="B57" s="5"/>
      <c r="C57" s="6"/>
      <c r="D57" s="6"/>
      <c r="E57" s="6"/>
      <c r="F57" s="6"/>
    </row>
    <row r="58" spans="1:6">
      <c r="B58" s="5"/>
      <c r="C58" s="6"/>
      <c r="D58" s="6"/>
      <c r="E58" s="6"/>
      <c r="F58" s="6"/>
    </row>
    <row r="59" spans="1:6">
      <c r="B59" s="5"/>
      <c r="C59" s="6"/>
      <c r="D59" s="6"/>
      <c r="E59" s="6"/>
      <c r="F59" s="6"/>
    </row>
    <row r="60" spans="1:6">
      <c r="B60" s="5"/>
      <c r="C60" s="6"/>
      <c r="D60" s="6"/>
      <c r="E60" s="6"/>
      <c r="F60" s="6"/>
    </row>
    <row r="61" spans="1:6">
      <c r="B61" s="5"/>
      <c r="C61" s="6"/>
      <c r="D61" s="6"/>
      <c r="E61" s="6"/>
      <c r="F61" s="6"/>
    </row>
    <row r="62" spans="1:6">
      <c r="B62" s="5"/>
    </row>
    <row r="63" spans="1:6">
      <c r="B63" s="5"/>
    </row>
    <row r="64" spans="1:6">
      <c r="B64" s="5"/>
    </row>
    <row r="65" spans="2:2">
      <c r="B65" s="5"/>
    </row>
    <row r="66" spans="2:2">
      <c r="B66" s="5"/>
    </row>
    <row r="67" spans="2:2">
      <c r="B67" s="5"/>
    </row>
    <row r="68" spans="2:2">
      <c r="B68" s="5"/>
    </row>
    <row r="69" spans="2:2">
      <c r="B69" s="5"/>
    </row>
    <row r="70" spans="2:2">
      <c r="B70" s="5"/>
    </row>
  </sheetData>
  <mergeCells count="10">
    <mergeCell ref="D53:E53"/>
    <mergeCell ref="D54:E54"/>
    <mergeCell ref="D55:E55"/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3"/>
  <sheetViews>
    <sheetView workbookViewId="0">
      <selection sqref="A1:K21"/>
    </sheetView>
  </sheetViews>
  <sheetFormatPr baseColWidth="10" defaultRowHeight="11.25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21">
      <c r="A1" s="22" t="s">
        <v>619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5">
      <c r="A2" s="23" t="s">
        <v>568</v>
      </c>
      <c r="B2" s="24"/>
      <c r="C2" s="24"/>
      <c r="D2" s="24"/>
      <c r="E2" s="24"/>
      <c r="F2" s="24"/>
      <c r="G2" s="24"/>
      <c r="H2" s="24"/>
      <c r="I2" s="24"/>
      <c r="J2" s="24"/>
      <c r="K2" s="25"/>
    </row>
    <row r="3" spans="1:11" ht="15">
      <c r="A3" s="26" t="s">
        <v>583</v>
      </c>
      <c r="B3" s="27"/>
      <c r="C3" s="27"/>
      <c r="D3" s="27"/>
      <c r="E3" s="27"/>
      <c r="F3" s="27"/>
      <c r="G3" s="27"/>
      <c r="H3" s="27"/>
      <c r="I3" s="27"/>
      <c r="J3" s="27"/>
      <c r="K3" s="28"/>
    </row>
    <row r="4" spans="1:11" ht="15">
      <c r="A4" s="26" t="s">
        <v>634</v>
      </c>
      <c r="B4" s="27"/>
      <c r="C4" s="27"/>
      <c r="D4" s="27"/>
      <c r="E4" s="27"/>
      <c r="F4" s="27"/>
      <c r="G4" s="27"/>
      <c r="H4" s="27"/>
      <c r="I4" s="27"/>
      <c r="J4" s="27"/>
      <c r="K4" s="28"/>
    </row>
    <row r="5" spans="1:11" ht="15">
      <c r="A5" s="26" t="s">
        <v>570</v>
      </c>
      <c r="B5" s="27"/>
      <c r="C5" s="27"/>
      <c r="D5" s="27"/>
      <c r="E5" s="27"/>
      <c r="F5" s="27"/>
      <c r="G5" s="27"/>
      <c r="H5" s="27"/>
      <c r="I5" s="27"/>
      <c r="J5" s="27"/>
      <c r="K5" s="28"/>
    </row>
    <row r="6" spans="1:11" ht="75">
      <c r="A6" s="61" t="s">
        <v>146</v>
      </c>
      <c r="B6" s="61" t="s">
        <v>147</v>
      </c>
      <c r="C6" s="61" t="s">
        <v>148</v>
      </c>
      <c r="D6" s="61" t="s">
        <v>149</v>
      </c>
      <c r="E6" s="61" t="s">
        <v>150</v>
      </c>
      <c r="F6" s="61" t="s">
        <v>151</v>
      </c>
      <c r="G6" s="61" t="s">
        <v>152</v>
      </c>
      <c r="H6" s="61" t="s">
        <v>153</v>
      </c>
      <c r="I6" s="34" t="s">
        <v>584</v>
      </c>
      <c r="J6" s="34" t="s">
        <v>585</v>
      </c>
      <c r="K6" s="34" t="s">
        <v>586</v>
      </c>
    </row>
    <row r="7" spans="1:11" ht="12.75">
      <c r="A7" s="78"/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ht="15">
      <c r="A8" s="36" t="s">
        <v>154</v>
      </c>
      <c r="B8" s="79"/>
      <c r="C8" s="79"/>
      <c r="D8" s="79"/>
      <c r="E8" s="80">
        <f>SUM(E9:E12)</f>
        <v>0</v>
      </c>
      <c r="F8" s="79"/>
      <c r="G8" s="80">
        <f>SUM(G9:G12)</f>
        <v>0</v>
      </c>
      <c r="H8" s="80">
        <f>SUM(H9:H12)</f>
        <v>0</v>
      </c>
      <c r="I8" s="80">
        <f>SUM(I9:I12)</f>
        <v>0</v>
      </c>
      <c r="J8" s="80">
        <f>SUM(J9:J12)</f>
        <v>0</v>
      </c>
      <c r="K8" s="80">
        <f>SUM(K9:K12)</f>
        <v>0</v>
      </c>
    </row>
    <row r="9" spans="1:11" ht="12.75">
      <c r="A9" s="81" t="s">
        <v>155</v>
      </c>
      <c r="B9" s="82"/>
      <c r="C9" s="82"/>
      <c r="D9" s="82"/>
      <c r="E9" s="83"/>
      <c r="F9" s="75"/>
      <c r="G9" s="83"/>
      <c r="H9" s="83"/>
      <c r="I9" s="83"/>
      <c r="J9" s="83"/>
      <c r="K9" s="83">
        <v>0</v>
      </c>
    </row>
    <row r="10" spans="1:11" ht="12.75">
      <c r="A10" s="81" t="s">
        <v>156</v>
      </c>
      <c r="B10" s="82"/>
      <c r="C10" s="82"/>
      <c r="D10" s="82"/>
      <c r="E10" s="83"/>
      <c r="F10" s="75"/>
      <c r="G10" s="83"/>
      <c r="H10" s="83"/>
      <c r="I10" s="83"/>
      <c r="J10" s="83"/>
      <c r="K10" s="83">
        <v>0</v>
      </c>
    </row>
    <row r="11" spans="1:11" ht="12.75">
      <c r="A11" s="81" t="s">
        <v>157</v>
      </c>
      <c r="B11" s="82"/>
      <c r="C11" s="82"/>
      <c r="D11" s="82"/>
      <c r="E11" s="83"/>
      <c r="F11" s="75"/>
      <c r="G11" s="83"/>
      <c r="H11" s="83"/>
      <c r="I11" s="83"/>
      <c r="J11" s="83"/>
      <c r="K11" s="83">
        <v>0</v>
      </c>
    </row>
    <row r="12" spans="1:11" ht="12.75">
      <c r="A12" s="81" t="s">
        <v>158</v>
      </c>
      <c r="B12" s="82"/>
      <c r="C12" s="82"/>
      <c r="D12" s="82"/>
      <c r="E12" s="83"/>
      <c r="F12" s="75"/>
      <c r="G12" s="83"/>
      <c r="H12" s="83"/>
      <c r="I12" s="83"/>
      <c r="J12" s="83"/>
      <c r="K12" s="83">
        <v>0</v>
      </c>
    </row>
    <row r="13" spans="1:11" ht="15">
      <c r="A13" s="84" t="s">
        <v>576</v>
      </c>
      <c r="B13" s="85"/>
      <c r="C13" s="85"/>
      <c r="D13" s="85"/>
      <c r="E13" s="86"/>
      <c r="F13" s="37"/>
      <c r="G13" s="86"/>
      <c r="H13" s="86"/>
      <c r="I13" s="86"/>
      <c r="J13" s="86"/>
      <c r="K13" s="86"/>
    </row>
    <row r="14" spans="1:11" ht="15">
      <c r="A14" s="36" t="s">
        <v>159</v>
      </c>
      <c r="B14" s="79"/>
      <c r="C14" s="79"/>
      <c r="D14" s="79"/>
      <c r="E14" s="80">
        <f>SUM(E15:E18)</f>
        <v>0</v>
      </c>
      <c r="F14" s="79"/>
      <c r="G14" s="80">
        <f>SUM(G15:G18)</f>
        <v>0</v>
      </c>
      <c r="H14" s="80">
        <f>SUM(H15:H18)</f>
        <v>0</v>
      </c>
      <c r="I14" s="80">
        <f>SUM(I15:I18)</f>
        <v>0</v>
      </c>
      <c r="J14" s="80">
        <f>SUM(J15:J18)</f>
        <v>0</v>
      </c>
      <c r="K14" s="80">
        <f>SUM(K15:K18)</f>
        <v>0</v>
      </c>
    </row>
    <row r="15" spans="1:11" ht="12.75">
      <c r="A15" s="81" t="s">
        <v>160</v>
      </c>
      <c r="B15" s="82"/>
      <c r="C15" s="82"/>
      <c r="D15" s="82"/>
      <c r="E15" s="83"/>
      <c r="F15" s="75"/>
      <c r="G15" s="83"/>
      <c r="H15" s="83"/>
      <c r="I15" s="83"/>
      <c r="J15" s="83"/>
      <c r="K15" s="83">
        <v>0</v>
      </c>
    </row>
    <row r="16" spans="1:11" ht="12.75">
      <c r="A16" s="81" t="s">
        <v>161</v>
      </c>
      <c r="B16" s="82"/>
      <c r="C16" s="82"/>
      <c r="D16" s="82"/>
      <c r="E16" s="83"/>
      <c r="F16" s="75"/>
      <c r="G16" s="83"/>
      <c r="H16" s="83"/>
      <c r="I16" s="83"/>
      <c r="J16" s="83"/>
      <c r="K16" s="83">
        <v>0</v>
      </c>
    </row>
    <row r="17" spans="1:11" ht="12.75">
      <c r="A17" s="81" t="s">
        <v>162</v>
      </c>
      <c r="B17" s="82"/>
      <c r="C17" s="82"/>
      <c r="D17" s="82"/>
      <c r="E17" s="83"/>
      <c r="F17" s="75"/>
      <c r="G17" s="83"/>
      <c r="H17" s="83"/>
      <c r="I17" s="83"/>
      <c r="J17" s="83"/>
      <c r="K17" s="83">
        <v>0</v>
      </c>
    </row>
    <row r="18" spans="1:11" ht="12.75">
      <c r="A18" s="81" t="s">
        <v>163</v>
      </c>
      <c r="B18" s="82"/>
      <c r="C18" s="82"/>
      <c r="D18" s="82"/>
      <c r="E18" s="83"/>
      <c r="F18" s="75"/>
      <c r="G18" s="83"/>
      <c r="H18" s="83"/>
      <c r="I18" s="83"/>
      <c r="J18" s="83"/>
      <c r="K18" s="83">
        <v>0</v>
      </c>
    </row>
    <row r="19" spans="1:11" ht="15">
      <c r="A19" s="84" t="s">
        <v>576</v>
      </c>
      <c r="B19" s="85"/>
      <c r="C19" s="85"/>
      <c r="D19" s="85"/>
      <c r="E19" s="86"/>
      <c r="F19" s="37"/>
      <c r="G19" s="86"/>
      <c r="H19" s="86"/>
      <c r="I19" s="86"/>
      <c r="J19" s="86"/>
      <c r="K19" s="86"/>
    </row>
    <row r="20" spans="1:11" ht="15">
      <c r="A20" s="36" t="s">
        <v>164</v>
      </c>
      <c r="B20" s="79"/>
      <c r="C20" s="79"/>
      <c r="D20" s="79"/>
      <c r="E20" s="80">
        <f>E8+E14</f>
        <v>0</v>
      </c>
      <c r="F20" s="79"/>
      <c r="G20" s="80">
        <f>G8+G14</f>
        <v>0</v>
      </c>
      <c r="H20" s="80">
        <f>H8+H14</f>
        <v>0</v>
      </c>
      <c r="I20" s="80">
        <f>I8+I14</f>
        <v>0</v>
      </c>
      <c r="J20" s="80">
        <f>J8+J14</f>
        <v>0</v>
      </c>
      <c r="K20" s="80">
        <f>K8+K14</f>
        <v>0</v>
      </c>
    </row>
    <row r="21" spans="1:11" ht="12.75">
      <c r="A21" s="87"/>
      <c r="B21" s="55"/>
      <c r="C21" s="55"/>
      <c r="D21" s="55"/>
      <c r="E21" s="55"/>
      <c r="F21" s="55"/>
      <c r="G21" s="88"/>
      <c r="H21" s="88"/>
      <c r="I21" s="88"/>
      <c r="J21" s="88"/>
      <c r="K21" s="88"/>
    </row>
    <row r="23" spans="1:11">
      <c r="A23" s="1" t="s">
        <v>628</v>
      </c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7"/>
  <sheetViews>
    <sheetView workbookViewId="0">
      <selection sqref="A1:D75"/>
    </sheetView>
  </sheetViews>
  <sheetFormatPr baseColWidth="10" defaultRowHeight="12.75"/>
  <cols>
    <col min="1" max="1" width="104.33203125" bestFit="1" customWidth="1"/>
    <col min="2" max="4" width="17.83203125" bestFit="1" customWidth="1"/>
  </cols>
  <sheetData>
    <row r="1" spans="1:11" ht="21">
      <c r="A1" s="22" t="s">
        <v>620</v>
      </c>
      <c r="B1" s="22"/>
      <c r="C1" s="22"/>
      <c r="D1" s="22"/>
      <c r="E1" s="14"/>
      <c r="F1" s="14"/>
      <c r="G1" s="14"/>
      <c r="H1" s="14"/>
      <c r="I1" s="14"/>
      <c r="J1" s="14"/>
      <c r="K1" s="14"/>
    </row>
    <row r="2" spans="1:11" ht="15">
      <c r="A2" s="23" t="s">
        <v>568</v>
      </c>
      <c r="B2" s="24"/>
      <c r="C2" s="24"/>
      <c r="D2" s="25"/>
      <c r="E2" s="13"/>
      <c r="F2" s="13"/>
      <c r="G2" s="13"/>
      <c r="H2" s="13"/>
      <c r="I2" s="13"/>
      <c r="J2" s="13"/>
      <c r="K2" s="13"/>
    </row>
    <row r="3" spans="1:11" ht="15">
      <c r="A3" s="26" t="s">
        <v>588</v>
      </c>
      <c r="B3" s="27"/>
      <c r="C3" s="27"/>
      <c r="D3" s="28"/>
      <c r="E3" s="13"/>
      <c r="F3" s="13"/>
      <c r="G3" s="13"/>
      <c r="H3" s="13"/>
      <c r="I3" s="13"/>
      <c r="J3" s="13"/>
      <c r="K3" s="13"/>
    </row>
    <row r="4" spans="1:11" ht="15">
      <c r="A4" s="26" t="s">
        <v>634</v>
      </c>
      <c r="B4" s="27"/>
      <c r="C4" s="27"/>
      <c r="D4" s="28"/>
      <c r="E4" s="13"/>
      <c r="F4" s="13"/>
      <c r="G4" s="13"/>
      <c r="H4" s="13"/>
      <c r="I4" s="13"/>
      <c r="J4" s="13"/>
      <c r="K4" s="13"/>
    </row>
    <row r="5" spans="1:11" ht="15">
      <c r="A5" s="29" t="s">
        <v>570</v>
      </c>
      <c r="B5" s="30"/>
      <c r="C5" s="30"/>
      <c r="D5" s="31"/>
      <c r="E5" s="13"/>
      <c r="F5" s="13"/>
      <c r="G5" s="13"/>
      <c r="H5" s="13"/>
      <c r="I5" s="13"/>
      <c r="J5" s="13"/>
      <c r="K5" s="13"/>
    </row>
    <row r="6" spans="1:11" ht="15">
      <c r="E6" s="13"/>
      <c r="F6" s="13"/>
      <c r="G6" s="13"/>
      <c r="H6" s="13"/>
      <c r="I6" s="13"/>
      <c r="J6" s="13"/>
      <c r="K6" s="13"/>
    </row>
    <row r="7" spans="1:11" ht="30">
      <c r="A7" s="89" t="s">
        <v>0</v>
      </c>
      <c r="B7" s="61" t="s">
        <v>587</v>
      </c>
      <c r="C7" s="61" t="s">
        <v>165</v>
      </c>
      <c r="D7" s="61" t="s">
        <v>186</v>
      </c>
      <c r="E7" s="13"/>
      <c r="F7" s="13"/>
      <c r="G7" s="13"/>
      <c r="H7" s="13"/>
      <c r="I7" s="13"/>
      <c r="J7" s="13"/>
      <c r="K7" s="13"/>
    </row>
    <row r="8" spans="1:11" ht="15">
      <c r="A8" s="47" t="s">
        <v>166</v>
      </c>
      <c r="B8" s="90">
        <f>SUM(B9:B11)</f>
        <v>481795164</v>
      </c>
      <c r="C8" s="90">
        <f>SUM(C9:C11)</f>
        <v>153657055.31999999</v>
      </c>
      <c r="D8" s="90">
        <f>SUM(D9:D11)</f>
        <v>153657055.31999999</v>
      </c>
      <c r="E8" s="13"/>
      <c r="F8" s="13"/>
      <c r="G8" s="13"/>
      <c r="H8" s="13"/>
      <c r="I8" s="13"/>
      <c r="J8" s="13"/>
      <c r="K8" s="13"/>
    </row>
    <row r="9" spans="1:11" ht="15">
      <c r="A9" s="91" t="s">
        <v>167</v>
      </c>
      <c r="B9" s="92">
        <v>235023458</v>
      </c>
      <c r="C9" s="92">
        <v>87639504.319999993</v>
      </c>
      <c r="D9" s="92">
        <v>87639504.319999993</v>
      </c>
      <c r="E9" s="13"/>
      <c r="F9" s="13"/>
      <c r="G9" s="13"/>
      <c r="H9" s="13"/>
      <c r="I9" s="13"/>
      <c r="J9" s="13"/>
      <c r="K9" s="13"/>
    </row>
    <row r="10" spans="1:11" ht="15">
      <c r="A10" s="91" t="s">
        <v>168</v>
      </c>
      <c r="B10" s="92">
        <v>246771706</v>
      </c>
      <c r="C10" s="92">
        <v>66017551</v>
      </c>
      <c r="D10" s="92">
        <v>66017551</v>
      </c>
      <c r="E10" s="13"/>
      <c r="F10" s="13"/>
      <c r="G10" s="13"/>
      <c r="H10" s="13"/>
      <c r="I10" s="13"/>
      <c r="J10" s="13"/>
      <c r="K10" s="13"/>
    </row>
    <row r="11" spans="1:11" ht="15">
      <c r="A11" s="91" t="s">
        <v>169</v>
      </c>
      <c r="B11" s="93"/>
      <c r="C11" s="93"/>
      <c r="D11" s="93"/>
      <c r="E11" s="13"/>
      <c r="F11" s="13"/>
      <c r="G11" s="13"/>
      <c r="H11" s="13"/>
      <c r="I11" s="13"/>
      <c r="J11" s="13"/>
      <c r="K11" s="13"/>
    </row>
    <row r="12" spans="1:11" ht="15">
      <c r="A12" s="39"/>
      <c r="B12" s="94"/>
      <c r="C12" s="94"/>
      <c r="D12" s="94"/>
      <c r="E12" s="13"/>
      <c r="F12" s="13"/>
      <c r="G12" s="13"/>
      <c r="H12" s="13"/>
      <c r="I12" s="13"/>
      <c r="J12" s="13"/>
      <c r="K12" s="13"/>
    </row>
    <row r="13" spans="1:11" ht="15">
      <c r="A13" s="47" t="s">
        <v>621</v>
      </c>
      <c r="B13" s="90">
        <f>SUM(B14:B15)</f>
        <v>481795164</v>
      </c>
      <c r="C13" s="90">
        <f t="shared" ref="C13:D13" si="0">SUM(C14:C15)</f>
        <v>79688174.939999998</v>
      </c>
      <c r="D13" s="90">
        <f t="shared" si="0"/>
        <v>79685773.739999995</v>
      </c>
      <c r="E13" s="13"/>
      <c r="F13" s="13"/>
      <c r="G13" s="13"/>
      <c r="H13" s="13"/>
      <c r="I13" s="13"/>
      <c r="J13" s="13"/>
      <c r="K13" s="13"/>
    </row>
    <row r="14" spans="1:11" ht="15">
      <c r="A14" s="91" t="s">
        <v>170</v>
      </c>
      <c r="B14" s="92">
        <v>235023458</v>
      </c>
      <c r="C14" s="92">
        <v>45194569.299999997</v>
      </c>
      <c r="D14" s="92">
        <v>45194569.299999997</v>
      </c>
      <c r="E14" s="13"/>
      <c r="F14" s="13"/>
      <c r="G14" s="13"/>
      <c r="H14" s="13"/>
      <c r="I14" s="13"/>
      <c r="J14" s="13"/>
      <c r="K14" s="13"/>
    </row>
    <row r="15" spans="1:11" ht="15">
      <c r="A15" s="91" t="s">
        <v>171</v>
      </c>
      <c r="B15" s="92">
        <v>246771706</v>
      </c>
      <c r="C15" s="92">
        <v>34493605.640000001</v>
      </c>
      <c r="D15" s="92">
        <v>34491204.439999998</v>
      </c>
      <c r="E15" s="13"/>
      <c r="F15" s="13"/>
      <c r="G15" s="13"/>
      <c r="H15" s="13"/>
      <c r="I15" s="13"/>
      <c r="J15" s="13"/>
      <c r="K15" s="13"/>
    </row>
    <row r="16" spans="1:11" ht="15">
      <c r="A16" s="39"/>
      <c r="B16" s="94"/>
      <c r="C16" s="94"/>
      <c r="D16" s="94"/>
      <c r="E16" s="13"/>
      <c r="F16" s="13"/>
      <c r="G16" s="13"/>
      <c r="H16" s="13"/>
      <c r="I16" s="13"/>
      <c r="J16" s="13"/>
      <c r="K16" s="13"/>
    </row>
    <row r="17" spans="1:4" ht="15">
      <c r="A17" s="47" t="s">
        <v>172</v>
      </c>
      <c r="B17" s="95">
        <v>0</v>
      </c>
      <c r="C17" s="90">
        <f>C18+C19</f>
        <v>0</v>
      </c>
      <c r="D17" s="90">
        <f>D18+D19</f>
        <v>0</v>
      </c>
    </row>
    <row r="18" spans="1:4" ht="15">
      <c r="A18" s="91" t="s">
        <v>173</v>
      </c>
      <c r="B18" s="96">
        <v>0</v>
      </c>
      <c r="C18" s="92">
        <v>0</v>
      </c>
      <c r="D18" s="92">
        <v>0</v>
      </c>
    </row>
    <row r="19" spans="1:4" ht="15">
      <c r="A19" s="91" t="s">
        <v>174</v>
      </c>
      <c r="B19" s="96">
        <v>0</v>
      </c>
      <c r="C19" s="92">
        <v>0</v>
      </c>
      <c r="D19" s="97">
        <v>0</v>
      </c>
    </row>
    <row r="20" spans="1:4">
      <c r="A20" s="39"/>
      <c r="B20" s="94"/>
      <c r="C20" s="94"/>
      <c r="D20" s="94"/>
    </row>
    <row r="21" spans="1:4" ht="15">
      <c r="A21" s="47" t="s">
        <v>175</v>
      </c>
      <c r="B21" s="90">
        <f>B8-B13+B17</f>
        <v>0</v>
      </c>
      <c r="C21" s="90">
        <f>C8-C13+C17</f>
        <v>73968880.379999995</v>
      </c>
      <c r="D21" s="90">
        <f>D8-D13+D17</f>
        <v>73971281.579999998</v>
      </c>
    </row>
    <row r="22" spans="1:4" ht="15">
      <c r="A22" s="47"/>
      <c r="B22" s="94"/>
      <c r="C22" s="94"/>
      <c r="D22" s="94"/>
    </row>
    <row r="23" spans="1:4" ht="15">
      <c r="A23" s="47" t="s">
        <v>176</v>
      </c>
      <c r="B23" s="90">
        <f>B21-B11</f>
        <v>0</v>
      </c>
      <c r="C23" s="90">
        <f>C21-C11</f>
        <v>73968880.379999995</v>
      </c>
      <c r="D23" s="90">
        <f>D21-D11</f>
        <v>73971281.579999998</v>
      </c>
    </row>
    <row r="24" spans="1:4" ht="15">
      <c r="A24" s="47"/>
      <c r="B24" s="98"/>
      <c r="C24" s="98"/>
      <c r="D24" s="98"/>
    </row>
    <row r="25" spans="1:4" ht="30">
      <c r="A25" s="99" t="s">
        <v>177</v>
      </c>
      <c r="B25" s="90">
        <f>B23-B17</f>
        <v>0</v>
      </c>
      <c r="C25" s="90">
        <f>C23-C17</f>
        <v>73968880.379999995</v>
      </c>
      <c r="D25" s="90">
        <f>D23-D17</f>
        <v>73971281.579999998</v>
      </c>
    </row>
    <row r="26" spans="1:4" ht="15">
      <c r="A26" s="100"/>
      <c r="B26" s="101"/>
      <c r="C26" s="101"/>
      <c r="D26" s="101"/>
    </row>
    <row r="27" spans="1:4">
      <c r="A27" s="72"/>
    </row>
    <row r="28" spans="1:4" ht="15">
      <c r="A28" s="89" t="s">
        <v>178</v>
      </c>
      <c r="B28" s="61" t="s">
        <v>179</v>
      </c>
      <c r="C28" s="61" t="s">
        <v>165</v>
      </c>
      <c r="D28" s="61" t="s">
        <v>180</v>
      </c>
    </row>
    <row r="29" spans="1:4" ht="15">
      <c r="A29" s="47" t="s">
        <v>181</v>
      </c>
      <c r="B29" s="80">
        <f>SUM(B30:B31)</f>
        <v>401065.43</v>
      </c>
      <c r="C29" s="80">
        <f>SUM(C30:C31)</f>
        <v>100625</v>
      </c>
      <c r="D29" s="80">
        <f>SUM(D30:D31)</f>
        <v>100625</v>
      </c>
    </row>
    <row r="30" spans="1:4" ht="15">
      <c r="A30" s="91" t="s">
        <v>182</v>
      </c>
      <c r="B30" s="102">
        <v>0</v>
      </c>
      <c r="C30" s="102">
        <v>0</v>
      </c>
      <c r="D30" s="102">
        <v>0</v>
      </c>
    </row>
    <row r="31" spans="1:4" ht="15">
      <c r="A31" s="91" t="s">
        <v>183</v>
      </c>
      <c r="B31" s="102">
        <v>401065.43</v>
      </c>
      <c r="C31" s="102">
        <v>100625</v>
      </c>
      <c r="D31" s="102">
        <v>100625</v>
      </c>
    </row>
    <row r="32" spans="1:4">
      <c r="A32" s="37"/>
      <c r="B32" s="86"/>
      <c r="C32" s="86"/>
      <c r="D32" s="86"/>
    </row>
    <row r="33" spans="1:4" ht="15">
      <c r="A33" s="47" t="s">
        <v>184</v>
      </c>
      <c r="B33" s="80">
        <f>B25+B29</f>
        <v>401065.43</v>
      </c>
      <c r="C33" s="80">
        <f>C25+C29</f>
        <v>74069505.379999995</v>
      </c>
      <c r="D33" s="80">
        <f>D25+D29</f>
        <v>74071906.579999998</v>
      </c>
    </row>
    <row r="34" spans="1:4">
      <c r="A34" s="87"/>
      <c r="B34" s="103"/>
      <c r="C34" s="103"/>
      <c r="D34" s="103"/>
    </row>
    <row r="35" spans="1:4">
      <c r="A35" s="72"/>
    </row>
    <row r="36" spans="1:4" ht="30">
      <c r="A36" s="89" t="s">
        <v>178</v>
      </c>
      <c r="B36" s="61" t="s">
        <v>185</v>
      </c>
      <c r="C36" s="61" t="s">
        <v>165</v>
      </c>
      <c r="D36" s="61" t="s">
        <v>186</v>
      </c>
    </row>
    <row r="37" spans="1:4" ht="15">
      <c r="A37" s="47" t="s">
        <v>187</v>
      </c>
      <c r="B37" s="80">
        <f>SUM(B38:B39)</f>
        <v>0</v>
      </c>
      <c r="C37" s="80">
        <f>SUM(C38:C39)</f>
        <v>0</v>
      </c>
      <c r="D37" s="80">
        <f>SUM(D38:D39)</f>
        <v>0</v>
      </c>
    </row>
    <row r="38" spans="1:4">
      <c r="A38" s="91" t="s">
        <v>188</v>
      </c>
      <c r="B38" s="83"/>
      <c r="C38" s="83"/>
      <c r="D38" s="83"/>
    </row>
    <row r="39" spans="1:4">
      <c r="A39" s="91" t="s">
        <v>189</v>
      </c>
      <c r="B39" s="83"/>
      <c r="C39" s="83"/>
      <c r="D39" s="83"/>
    </row>
    <row r="40" spans="1:4" ht="15">
      <c r="A40" s="47" t="s">
        <v>190</v>
      </c>
      <c r="B40" s="80">
        <f>SUM(B41:B42)</f>
        <v>15000000</v>
      </c>
      <c r="C40" s="80">
        <f>SUM(C41:C42)</f>
        <v>15000000</v>
      </c>
      <c r="D40" s="80">
        <f>SUM(D41:D42)</f>
        <v>15000000</v>
      </c>
    </row>
    <row r="41" spans="1:4" ht="15">
      <c r="A41" s="91" t="s">
        <v>191</v>
      </c>
      <c r="B41" s="102">
        <v>0</v>
      </c>
      <c r="C41" s="102">
        <v>0</v>
      </c>
      <c r="D41" s="102">
        <v>0</v>
      </c>
    </row>
    <row r="42" spans="1:4" ht="15">
      <c r="A42" s="91" t="s">
        <v>192</v>
      </c>
      <c r="B42" s="102">
        <v>15000000</v>
      </c>
      <c r="C42" s="102">
        <v>15000000</v>
      </c>
      <c r="D42" s="102">
        <v>15000000</v>
      </c>
    </row>
    <row r="43" spans="1:4">
      <c r="A43" s="37"/>
      <c r="B43" s="86"/>
      <c r="C43" s="86"/>
      <c r="D43" s="86"/>
    </row>
    <row r="44" spans="1:4" ht="15">
      <c r="A44" s="47" t="s">
        <v>193</v>
      </c>
      <c r="B44" s="80">
        <f>B37-B40</f>
        <v>-15000000</v>
      </c>
      <c r="C44" s="80">
        <f>C37-C40</f>
        <v>-15000000</v>
      </c>
      <c r="D44" s="80">
        <f>D37-D40</f>
        <v>-15000000</v>
      </c>
    </row>
    <row r="45" spans="1:4" ht="15">
      <c r="A45" s="104"/>
      <c r="B45" s="105"/>
      <c r="C45" s="105"/>
      <c r="D45" s="105"/>
    </row>
    <row r="47" spans="1:4" ht="30">
      <c r="A47" s="89" t="s">
        <v>178</v>
      </c>
      <c r="B47" s="61" t="s">
        <v>185</v>
      </c>
      <c r="C47" s="61" t="s">
        <v>165</v>
      </c>
      <c r="D47" s="61" t="s">
        <v>186</v>
      </c>
    </row>
    <row r="48" spans="1:4" ht="15">
      <c r="A48" s="106" t="s">
        <v>194</v>
      </c>
      <c r="B48" s="107">
        <v>235023458</v>
      </c>
      <c r="C48" s="107">
        <v>87639504.319999993</v>
      </c>
      <c r="D48" s="107">
        <v>87639504.319999993</v>
      </c>
    </row>
    <row r="49" spans="1:4" ht="30" customHeight="1">
      <c r="A49" s="108" t="s">
        <v>195</v>
      </c>
      <c r="B49" s="80">
        <f>B50-B51</f>
        <v>0</v>
      </c>
      <c r="C49" s="80">
        <f>C50-C51</f>
        <v>0</v>
      </c>
      <c r="D49" s="80">
        <f>D50-D51</f>
        <v>0</v>
      </c>
    </row>
    <row r="50" spans="1:4">
      <c r="A50" s="109" t="s">
        <v>188</v>
      </c>
      <c r="B50" s="83"/>
      <c r="C50" s="83"/>
      <c r="D50" s="83"/>
    </row>
    <row r="51" spans="1:4" ht="15">
      <c r="A51" s="109" t="s">
        <v>191</v>
      </c>
      <c r="B51" s="102">
        <v>0</v>
      </c>
      <c r="C51" s="102">
        <v>0</v>
      </c>
      <c r="D51" s="102">
        <v>0</v>
      </c>
    </row>
    <row r="52" spans="1:4">
      <c r="A52" s="37"/>
      <c r="B52" s="86"/>
      <c r="C52" s="86"/>
      <c r="D52" s="86"/>
    </row>
    <row r="53" spans="1:4" ht="15">
      <c r="A53" s="91" t="s">
        <v>170</v>
      </c>
      <c r="B53" s="102">
        <v>235023458</v>
      </c>
      <c r="C53" s="102">
        <v>45194569.299999997</v>
      </c>
      <c r="D53" s="102">
        <v>45194569.299999997</v>
      </c>
    </row>
    <row r="54" spans="1:4">
      <c r="A54" s="37"/>
      <c r="B54" s="86"/>
      <c r="C54" s="86"/>
      <c r="D54" s="86"/>
    </row>
    <row r="55" spans="1:4" ht="15">
      <c r="A55" s="91" t="s">
        <v>173</v>
      </c>
      <c r="B55" s="110"/>
      <c r="C55" s="102">
        <v>0</v>
      </c>
      <c r="D55" s="102">
        <v>0</v>
      </c>
    </row>
    <row r="56" spans="1:4">
      <c r="A56" s="37"/>
      <c r="B56" s="86"/>
      <c r="C56" s="86"/>
      <c r="D56" s="86"/>
    </row>
    <row r="57" spans="1:4" ht="30">
      <c r="A57" s="99" t="s">
        <v>622</v>
      </c>
      <c r="B57" s="80">
        <f>B48+B49-B53-B55</f>
        <v>0</v>
      </c>
      <c r="C57" s="80">
        <f>C48+C49-C53+C55</f>
        <v>42444935.019999996</v>
      </c>
      <c r="D57" s="80">
        <f>D48+D49-D53+D55</f>
        <v>42444935.019999996</v>
      </c>
    </row>
    <row r="58" spans="1:4" ht="15">
      <c r="A58" s="111"/>
      <c r="B58" s="112"/>
      <c r="C58" s="112"/>
      <c r="D58" s="112"/>
    </row>
    <row r="59" spans="1:4" ht="15">
      <c r="A59" s="99" t="s">
        <v>196</v>
      </c>
      <c r="B59" s="80">
        <f>B57-B49</f>
        <v>0</v>
      </c>
      <c r="C59" s="80">
        <f>C57-C49</f>
        <v>42444935.019999996</v>
      </c>
      <c r="D59" s="80">
        <f>D57-D49</f>
        <v>42444935.019999996</v>
      </c>
    </row>
    <row r="60" spans="1:4">
      <c r="A60" s="87"/>
      <c r="B60" s="105"/>
      <c r="C60" s="105"/>
      <c r="D60" s="105"/>
    </row>
    <row r="62" spans="1:4" ht="30">
      <c r="A62" s="89" t="s">
        <v>178</v>
      </c>
      <c r="B62" s="61" t="s">
        <v>185</v>
      </c>
      <c r="C62" s="61" t="s">
        <v>165</v>
      </c>
      <c r="D62" s="61" t="s">
        <v>186</v>
      </c>
    </row>
    <row r="63" spans="1:4">
      <c r="A63" s="106" t="s">
        <v>168</v>
      </c>
      <c r="B63" s="113">
        <v>246771706</v>
      </c>
      <c r="C63" s="113">
        <v>66017551</v>
      </c>
      <c r="D63" s="113">
        <v>66017551</v>
      </c>
    </row>
    <row r="64" spans="1:4" ht="30" customHeight="1">
      <c r="A64" s="108" t="s">
        <v>197</v>
      </c>
      <c r="B64" s="90">
        <f>B65-B66</f>
        <v>-15000000</v>
      </c>
      <c r="C64" s="90">
        <f>C65-C66</f>
        <v>-15000000</v>
      </c>
      <c r="D64" s="90">
        <f>D65-D66</f>
        <v>-15000000</v>
      </c>
    </row>
    <row r="65" spans="1:4">
      <c r="A65" s="109" t="s">
        <v>189</v>
      </c>
      <c r="B65" s="93"/>
      <c r="C65" s="93"/>
      <c r="D65" s="93"/>
    </row>
    <row r="66" spans="1:4" ht="15">
      <c r="A66" s="109" t="s">
        <v>192</v>
      </c>
      <c r="B66" s="92">
        <v>15000000</v>
      </c>
      <c r="C66" s="92">
        <v>15000000</v>
      </c>
      <c r="D66" s="92">
        <v>15000000</v>
      </c>
    </row>
    <row r="67" spans="1:4">
      <c r="A67" s="37"/>
      <c r="B67" s="94"/>
      <c r="C67" s="94"/>
      <c r="D67" s="94"/>
    </row>
    <row r="68" spans="1:4" ht="15">
      <c r="A68" s="91" t="s">
        <v>198</v>
      </c>
      <c r="B68" s="92">
        <v>246771706</v>
      </c>
      <c r="C68" s="92">
        <v>34493605.640000001</v>
      </c>
      <c r="D68" s="92">
        <v>34491204.439999998</v>
      </c>
    </row>
    <row r="69" spans="1:4">
      <c r="A69" s="37"/>
      <c r="B69" s="94"/>
      <c r="C69" s="94"/>
      <c r="D69" s="94"/>
    </row>
    <row r="70" spans="1:4" ht="15">
      <c r="A70" s="91" t="s">
        <v>174</v>
      </c>
      <c r="B70" s="114">
        <v>0</v>
      </c>
      <c r="C70" s="92">
        <v>0</v>
      </c>
      <c r="D70" s="92">
        <v>0</v>
      </c>
    </row>
    <row r="71" spans="1:4">
      <c r="A71" s="37"/>
      <c r="B71" s="94"/>
      <c r="C71" s="94"/>
      <c r="D71" s="94"/>
    </row>
    <row r="72" spans="1:4" ht="30">
      <c r="A72" s="99" t="s">
        <v>623</v>
      </c>
      <c r="B72" s="90">
        <f>B63+B64-B68+B70</f>
        <v>-15000000</v>
      </c>
      <c r="C72" s="90">
        <f>C63+C64-C68+C70</f>
        <v>16523945.359999999</v>
      </c>
      <c r="D72" s="90">
        <f>D63+D64-D68+D70</f>
        <v>16526346.560000002</v>
      </c>
    </row>
    <row r="73" spans="1:4">
      <c r="A73" s="37"/>
      <c r="B73" s="94"/>
      <c r="C73" s="94"/>
      <c r="D73" s="94"/>
    </row>
    <row r="74" spans="1:4" ht="30">
      <c r="A74" s="99" t="s">
        <v>199</v>
      </c>
      <c r="B74" s="90">
        <f>B72-B64</f>
        <v>0</v>
      </c>
      <c r="C74" s="90">
        <f>C72-C64</f>
        <v>31523945.359999999</v>
      </c>
      <c r="D74" s="90">
        <f>D72-D64</f>
        <v>31526346.560000002</v>
      </c>
    </row>
    <row r="75" spans="1:4">
      <c r="A75" s="87"/>
      <c r="B75" s="88"/>
      <c r="C75" s="88"/>
      <c r="D75" s="88"/>
    </row>
    <row r="77" spans="1:4">
      <c r="A77" t="s">
        <v>628</v>
      </c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78"/>
  <sheetViews>
    <sheetView zoomScale="85" zoomScaleNormal="85" workbookViewId="0">
      <selection sqref="A1:G76"/>
    </sheetView>
  </sheetViews>
  <sheetFormatPr baseColWidth="10" defaultRowHeight="11.25"/>
  <cols>
    <col min="1" max="1" width="90.83203125" style="1" customWidth="1"/>
    <col min="2" max="7" width="17.83203125" style="1" bestFit="1" customWidth="1"/>
    <col min="8" max="16384" width="12" style="1"/>
  </cols>
  <sheetData>
    <row r="1" spans="1:7" ht="21">
      <c r="A1" s="115" t="s">
        <v>624</v>
      </c>
      <c r="B1" s="115"/>
      <c r="C1" s="115"/>
      <c r="D1" s="115"/>
      <c r="E1" s="115"/>
      <c r="F1" s="115"/>
      <c r="G1" s="115"/>
    </row>
    <row r="2" spans="1:7" ht="15">
      <c r="A2" s="23" t="s">
        <v>568</v>
      </c>
      <c r="B2" s="24"/>
      <c r="C2" s="24"/>
      <c r="D2" s="24"/>
      <c r="E2" s="24"/>
      <c r="F2" s="24"/>
      <c r="G2" s="25"/>
    </row>
    <row r="3" spans="1:7" ht="15">
      <c r="A3" s="26" t="s">
        <v>589</v>
      </c>
      <c r="B3" s="27"/>
      <c r="C3" s="27"/>
      <c r="D3" s="27"/>
      <c r="E3" s="27"/>
      <c r="F3" s="27"/>
      <c r="G3" s="28"/>
    </row>
    <row r="4" spans="1:7" ht="15">
      <c r="A4" s="26" t="s">
        <v>634</v>
      </c>
      <c r="B4" s="27"/>
      <c r="C4" s="27"/>
      <c r="D4" s="27"/>
      <c r="E4" s="27"/>
      <c r="F4" s="27"/>
      <c r="G4" s="28"/>
    </row>
    <row r="5" spans="1:7" ht="15">
      <c r="A5" s="29" t="s">
        <v>570</v>
      </c>
      <c r="B5" s="30"/>
      <c r="C5" s="30"/>
      <c r="D5" s="30"/>
      <c r="E5" s="30"/>
      <c r="F5" s="30"/>
      <c r="G5" s="31"/>
    </row>
    <row r="6" spans="1:7" ht="15">
      <c r="A6" s="116" t="s">
        <v>590</v>
      </c>
      <c r="B6" s="117" t="s">
        <v>200</v>
      </c>
      <c r="C6" s="117"/>
      <c r="D6" s="117"/>
      <c r="E6" s="117"/>
      <c r="F6" s="117"/>
      <c r="G6" s="117" t="s">
        <v>205</v>
      </c>
    </row>
    <row r="7" spans="1:7" ht="30">
      <c r="A7" s="118"/>
      <c r="B7" s="119" t="s">
        <v>201</v>
      </c>
      <c r="C7" s="61" t="s">
        <v>202</v>
      </c>
      <c r="D7" s="119" t="s">
        <v>203</v>
      </c>
      <c r="E7" s="119" t="s">
        <v>165</v>
      </c>
      <c r="F7" s="119" t="s">
        <v>204</v>
      </c>
      <c r="G7" s="117"/>
    </row>
    <row r="8" spans="1:7" ht="15">
      <c r="A8" s="120" t="s">
        <v>206</v>
      </c>
      <c r="B8" s="94"/>
      <c r="C8" s="94"/>
      <c r="D8" s="94"/>
      <c r="E8" s="94"/>
      <c r="F8" s="94"/>
      <c r="G8" s="94"/>
    </row>
    <row r="9" spans="1:7" ht="15">
      <c r="A9" s="91" t="s">
        <v>207</v>
      </c>
      <c r="B9" s="102">
        <v>37800722</v>
      </c>
      <c r="C9" s="102">
        <v>0</v>
      </c>
      <c r="D9" s="83">
        <f>B9+C9</f>
        <v>37800722</v>
      </c>
      <c r="E9" s="102">
        <v>31488863.739999998</v>
      </c>
      <c r="F9" s="102">
        <v>31488863.739999998</v>
      </c>
      <c r="G9" s="83">
        <f>F9-B9</f>
        <v>-6311858.2600000016</v>
      </c>
    </row>
    <row r="10" spans="1:7" ht="15">
      <c r="A10" s="91" t="s">
        <v>208</v>
      </c>
      <c r="B10" s="102">
        <v>0</v>
      </c>
      <c r="C10" s="102">
        <v>0</v>
      </c>
      <c r="D10" s="83">
        <f t="shared" ref="D10:D15" si="0">B10+C10</f>
        <v>0</v>
      </c>
      <c r="E10" s="102">
        <v>0</v>
      </c>
      <c r="F10" s="102">
        <v>0</v>
      </c>
      <c r="G10" s="83">
        <f t="shared" ref="G10:G39" si="1">F10-B10</f>
        <v>0</v>
      </c>
    </row>
    <row r="11" spans="1:7" ht="15">
      <c r="A11" s="91" t="s">
        <v>209</v>
      </c>
      <c r="B11" s="102">
        <v>3898006</v>
      </c>
      <c r="C11" s="102">
        <v>0</v>
      </c>
      <c r="D11" s="83">
        <f t="shared" si="0"/>
        <v>3898006</v>
      </c>
      <c r="E11" s="102">
        <v>177950</v>
      </c>
      <c r="F11" s="102">
        <v>177950</v>
      </c>
      <c r="G11" s="83">
        <f t="shared" si="1"/>
        <v>-3720056</v>
      </c>
    </row>
    <row r="12" spans="1:7" ht="15">
      <c r="A12" s="91" t="s">
        <v>210</v>
      </c>
      <c r="B12" s="102">
        <v>14325813</v>
      </c>
      <c r="C12" s="102">
        <v>0</v>
      </c>
      <c r="D12" s="83">
        <f t="shared" si="0"/>
        <v>14325813</v>
      </c>
      <c r="E12" s="102">
        <v>7780255.96</v>
      </c>
      <c r="F12" s="102">
        <v>7780255.96</v>
      </c>
      <c r="G12" s="83">
        <f t="shared" si="1"/>
        <v>-6545557.04</v>
      </c>
    </row>
    <row r="13" spans="1:7" ht="15">
      <c r="A13" s="91" t="s">
        <v>211</v>
      </c>
      <c r="B13" s="102">
        <v>3222661</v>
      </c>
      <c r="C13" s="102">
        <v>0</v>
      </c>
      <c r="D13" s="83">
        <f t="shared" si="0"/>
        <v>3222661</v>
      </c>
      <c r="E13" s="102">
        <v>444354.39</v>
      </c>
      <c r="F13" s="102">
        <v>444354.39</v>
      </c>
      <c r="G13" s="83">
        <f t="shared" si="1"/>
        <v>-2778306.61</v>
      </c>
    </row>
    <row r="14" spans="1:7" ht="15">
      <c r="A14" s="91" t="s">
        <v>212</v>
      </c>
      <c r="B14" s="102">
        <v>3605714</v>
      </c>
      <c r="C14" s="102">
        <v>0</v>
      </c>
      <c r="D14" s="83">
        <f t="shared" si="0"/>
        <v>3605714</v>
      </c>
      <c r="E14" s="102">
        <v>1364504.93</v>
      </c>
      <c r="F14" s="102">
        <v>1364504.93</v>
      </c>
      <c r="G14" s="83">
        <f t="shared" si="1"/>
        <v>-2241209.0700000003</v>
      </c>
    </row>
    <row r="15" spans="1:7" ht="15">
      <c r="A15" s="91" t="s">
        <v>213</v>
      </c>
      <c r="B15" s="102">
        <v>0</v>
      </c>
      <c r="C15" s="102">
        <v>0</v>
      </c>
      <c r="D15" s="83">
        <f t="shared" si="0"/>
        <v>0</v>
      </c>
      <c r="E15" s="102">
        <v>0</v>
      </c>
      <c r="F15" s="102">
        <v>0</v>
      </c>
      <c r="G15" s="83">
        <f t="shared" si="1"/>
        <v>0</v>
      </c>
    </row>
    <row r="16" spans="1:7" ht="12.75">
      <c r="A16" s="121" t="s">
        <v>214</v>
      </c>
      <c r="B16" s="83">
        <f t="shared" ref="B16:F16" si="2">SUM(B17:B27)</f>
        <v>169979685</v>
      </c>
      <c r="C16" s="83">
        <f t="shared" si="2"/>
        <v>0</v>
      </c>
      <c r="D16" s="83">
        <f t="shared" si="2"/>
        <v>169979685</v>
      </c>
      <c r="E16" s="83">
        <f t="shared" si="2"/>
        <v>45740265.039999999</v>
      </c>
      <c r="F16" s="83">
        <f t="shared" si="2"/>
        <v>45740265.039999999</v>
      </c>
      <c r="G16" s="83">
        <f t="shared" si="1"/>
        <v>-124239419.96000001</v>
      </c>
    </row>
    <row r="17" spans="1:7" ht="15">
      <c r="A17" s="122" t="s">
        <v>215</v>
      </c>
      <c r="B17" s="102">
        <v>113052402</v>
      </c>
      <c r="C17" s="102">
        <v>0</v>
      </c>
      <c r="D17" s="83">
        <f t="shared" ref="D17:D27" si="3">B17+C17</f>
        <v>113052402</v>
      </c>
      <c r="E17" s="102">
        <v>29071880.920000002</v>
      </c>
      <c r="F17" s="102">
        <v>29071880.920000002</v>
      </c>
      <c r="G17" s="83">
        <f t="shared" si="1"/>
        <v>-83980521.079999998</v>
      </c>
    </row>
    <row r="18" spans="1:7" ht="15">
      <c r="A18" s="122" t="s">
        <v>216</v>
      </c>
      <c r="B18" s="102">
        <v>25633917</v>
      </c>
      <c r="C18" s="102">
        <v>0</v>
      </c>
      <c r="D18" s="83">
        <f t="shared" si="3"/>
        <v>25633917</v>
      </c>
      <c r="E18" s="102">
        <v>6513803.9000000004</v>
      </c>
      <c r="F18" s="102">
        <v>6513803.9000000004</v>
      </c>
      <c r="G18" s="83">
        <f t="shared" si="1"/>
        <v>-19120113.100000001</v>
      </c>
    </row>
    <row r="19" spans="1:7" ht="15">
      <c r="A19" s="122" t="s">
        <v>217</v>
      </c>
      <c r="B19" s="102">
        <v>9356332</v>
      </c>
      <c r="C19" s="102">
        <v>0</v>
      </c>
      <c r="D19" s="83">
        <f t="shared" si="3"/>
        <v>9356332</v>
      </c>
      <c r="E19" s="102">
        <v>1808898.08</v>
      </c>
      <c r="F19" s="102">
        <v>1808898.08</v>
      </c>
      <c r="G19" s="83">
        <f t="shared" si="1"/>
        <v>-7547433.9199999999</v>
      </c>
    </row>
    <row r="20" spans="1:7" ht="12.75">
      <c r="A20" s="122" t="s">
        <v>218</v>
      </c>
      <c r="B20" s="83"/>
      <c r="C20" s="83"/>
      <c r="D20" s="83">
        <f t="shared" si="3"/>
        <v>0</v>
      </c>
      <c r="E20" s="83"/>
      <c r="F20" s="83"/>
      <c r="G20" s="83">
        <f t="shared" si="1"/>
        <v>0</v>
      </c>
    </row>
    <row r="21" spans="1:7" ht="12.75">
      <c r="A21" s="122" t="s">
        <v>219</v>
      </c>
      <c r="B21" s="83"/>
      <c r="C21" s="83"/>
      <c r="D21" s="83">
        <f t="shared" si="3"/>
        <v>0</v>
      </c>
      <c r="E21" s="83"/>
      <c r="F21" s="83"/>
      <c r="G21" s="83">
        <f t="shared" si="1"/>
        <v>0</v>
      </c>
    </row>
    <row r="22" spans="1:7" ht="15">
      <c r="A22" s="122" t="s">
        <v>220</v>
      </c>
      <c r="B22" s="102">
        <v>3935836</v>
      </c>
      <c r="C22" s="102">
        <v>0</v>
      </c>
      <c r="D22" s="83">
        <f t="shared" si="3"/>
        <v>3935836</v>
      </c>
      <c r="E22" s="102">
        <v>934366.29</v>
      </c>
      <c r="F22" s="102">
        <v>934366.29</v>
      </c>
      <c r="G22" s="83">
        <f t="shared" si="1"/>
        <v>-3001469.71</v>
      </c>
    </row>
    <row r="23" spans="1:7" ht="12.75">
      <c r="A23" s="122" t="s">
        <v>221</v>
      </c>
      <c r="B23" s="83"/>
      <c r="C23" s="83"/>
      <c r="D23" s="83">
        <f t="shared" si="3"/>
        <v>0</v>
      </c>
      <c r="E23" s="83"/>
      <c r="F23" s="83"/>
      <c r="G23" s="83">
        <f t="shared" si="1"/>
        <v>0</v>
      </c>
    </row>
    <row r="24" spans="1:7" ht="12.75">
      <c r="A24" s="122" t="s">
        <v>222</v>
      </c>
      <c r="B24" s="83"/>
      <c r="C24" s="83"/>
      <c r="D24" s="83">
        <f t="shared" si="3"/>
        <v>0</v>
      </c>
      <c r="E24" s="83"/>
      <c r="F24" s="83"/>
      <c r="G24" s="83">
        <f t="shared" si="1"/>
        <v>0</v>
      </c>
    </row>
    <row r="25" spans="1:7" ht="15">
      <c r="A25" s="122" t="s">
        <v>223</v>
      </c>
      <c r="B25" s="102">
        <v>4839052</v>
      </c>
      <c r="C25" s="102">
        <v>0</v>
      </c>
      <c r="D25" s="83">
        <f t="shared" si="3"/>
        <v>4839052</v>
      </c>
      <c r="E25" s="102">
        <v>785572.82</v>
      </c>
      <c r="F25" s="102">
        <v>785572.82</v>
      </c>
      <c r="G25" s="83">
        <f t="shared" si="1"/>
        <v>-4053479.18</v>
      </c>
    </row>
    <row r="26" spans="1:7" ht="15">
      <c r="A26" s="122" t="s">
        <v>224</v>
      </c>
      <c r="B26" s="102">
        <v>13162146</v>
      </c>
      <c r="C26" s="102">
        <v>0</v>
      </c>
      <c r="D26" s="83">
        <f t="shared" si="3"/>
        <v>13162146</v>
      </c>
      <c r="E26" s="102">
        <v>6625743.0300000003</v>
      </c>
      <c r="F26" s="102">
        <v>6625743.0300000003</v>
      </c>
      <c r="G26" s="83">
        <f t="shared" si="1"/>
        <v>-6536402.9699999997</v>
      </c>
    </row>
    <row r="27" spans="1:7" ht="15">
      <c r="A27" s="122" t="s">
        <v>225</v>
      </c>
      <c r="B27" s="102">
        <v>0</v>
      </c>
      <c r="C27" s="102">
        <v>0</v>
      </c>
      <c r="D27" s="83">
        <f t="shared" si="3"/>
        <v>0</v>
      </c>
      <c r="E27" s="102">
        <v>0</v>
      </c>
      <c r="F27" s="102">
        <v>0</v>
      </c>
      <c r="G27" s="83">
        <f t="shared" si="1"/>
        <v>0</v>
      </c>
    </row>
    <row r="28" spans="1:7" ht="12.75">
      <c r="A28" s="91" t="s">
        <v>226</v>
      </c>
      <c r="B28" s="83">
        <f>SUM(B29:B33)</f>
        <v>2190857</v>
      </c>
      <c r="C28" s="83">
        <f t="shared" ref="C28:F28" si="4">SUM(C29:C33)</f>
        <v>0</v>
      </c>
      <c r="D28" s="83">
        <f t="shared" si="4"/>
        <v>2190857</v>
      </c>
      <c r="E28" s="83">
        <f t="shared" si="4"/>
        <v>643310.26</v>
      </c>
      <c r="F28" s="83">
        <f t="shared" si="4"/>
        <v>643310.26</v>
      </c>
      <c r="G28" s="83">
        <f t="shared" si="1"/>
        <v>-1547546.74</v>
      </c>
    </row>
    <row r="29" spans="1:7" ht="15">
      <c r="A29" s="122" t="s">
        <v>227</v>
      </c>
      <c r="B29" s="102">
        <v>0</v>
      </c>
      <c r="C29" s="102">
        <v>0</v>
      </c>
      <c r="D29" s="83">
        <f t="shared" ref="D29:D33" si="5">B29+C29</f>
        <v>0</v>
      </c>
      <c r="E29" s="102">
        <v>9410.9500000000007</v>
      </c>
      <c r="F29" s="102">
        <v>9410.9500000000007</v>
      </c>
      <c r="G29" s="83">
        <f t="shared" si="1"/>
        <v>9410.9500000000007</v>
      </c>
    </row>
    <row r="30" spans="1:7" ht="15">
      <c r="A30" s="122" t="s">
        <v>228</v>
      </c>
      <c r="B30" s="102">
        <v>349803</v>
      </c>
      <c r="C30" s="102">
        <v>0</v>
      </c>
      <c r="D30" s="83">
        <f t="shared" si="5"/>
        <v>349803</v>
      </c>
      <c r="E30" s="102">
        <v>91196.55</v>
      </c>
      <c r="F30" s="102">
        <v>91196.55</v>
      </c>
      <c r="G30" s="83">
        <f t="shared" si="1"/>
        <v>-258606.45</v>
      </c>
    </row>
    <row r="31" spans="1:7" ht="15">
      <c r="A31" s="122" t="s">
        <v>229</v>
      </c>
      <c r="B31" s="102">
        <v>1534459</v>
      </c>
      <c r="C31" s="102">
        <v>0</v>
      </c>
      <c r="D31" s="83">
        <f t="shared" si="5"/>
        <v>1534459</v>
      </c>
      <c r="E31" s="102">
        <v>445258.44</v>
      </c>
      <c r="F31" s="102">
        <v>445258.44</v>
      </c>
      <c r="G31" s="83">
        <f t="shared" si="1"/>
        <v>-1089200.56</v>
      </c>
    </row>
    <row r="32" spans="1:7" ht="15">
      <c r="A32" s="122" t="s">
        <v>230</v>
      </c>
      <c r="B32" s="102">
        <v>0</v>
      </c>
      <c r="C32" s="102">
        <v>0</v>
      </c>
      <c r="D32" s="83">
        <f t="shared" si="5"/>
        <v>0</v>
      </c>
      <c r="E32" s="102">
        <v>0</v>
      </c>
      <c r="F32" s="102">
        <v>0</v>
      </c>
      <c r="G32" s="83">
        <f t="shared" si="1"/>
        <v>0</v>
      </c>
    </row>
    <row r="33" spans="1:7" ht="15">
      <c r="A33" s="122" t="s">
        <v>231</v>
      </c>
      <c r="B33" s="102">
        <v>306595</v>
      </c>
      <c r="C33" s="102">
        <v>0</v>
      </c>
      <c r="D33" s="83">
        <f t="shared" si="5"/>
        <v>306595</v>
      </c>
      <c r="E33" s="102">
        <v>97444.32</v>
      </c>
      <c r="F33" s="102">
        <v>97444.32</v>
      </c>
      <c r="G33" s="83">
        <f t="shared" si="1"/>
        <v>-209150.68</v>
      </c>
    </row>
    <row r="34" spans="1:7" ht="15">
      <c r="A34" s="91" t="s">
        <v>232</v>
      </c>
      <c r="B34" s="102">
        <v>0</v>
      </c>
      <c r="C34" s="102">
        <v>0</v>
      </c>
      <c r="D34" s="83">
        <f>B34+C34</f>
        <v>0</v>
      </c>
      <c r="E34" s="102">
        <v>0</v>
      </c>
      <c r="F34" s="102">
        <v>0</v>
      </c>
      <c r="G34" s="83">
        <f t="shared" si="1"/>
        <v>0</v>
      </c>
    </row>
    <row r="35" spans="1:7" ht="12.75">
      <c r="A35" s="91" t="s">
        <v>233</v>
      </c>
      <c r="B35" s="83">
        <f>B36</f>
        <v>0</v>
      </c>
      <c r="C35" s="83">
        <f>C36</f>
        <v>0</v>
      </c>
      <c r="D35" s="83">
        <f>B35+C35</f>
        <v>0</v>
      </c>
      <c r="E35" s="83">
        <f>E36</f>
        <v>0</v>
      </c>
      <c r="F35" s="83">
        <f>F36</f>
        <v>0</v>
      </c>
      <c r="G35" s="83">
        <f t="shared" si="1"/>
        <v>0</v>
      </c>
    </row>
    <row r="36" spans="1:7" ht="15">
      <c r="A36" s="122" t="s">
        <v>234</v>
      </c>
      <c r="B36" s="102">
        <v>0</v>
      </c>
      <c r="C36" s="102">
        <v>0</v>
      </c>
      <c r="D36" s="83">
        <f>B36+C36</f>
        <v>0</v>
      </c>
      <c r="E36" s="102">
        <v>0</v>
      </c>
      <c r="F36" s="102">
        <v>0</v>
      </c>
      <c r="G36" s="83">
        <f t="shared" si="1"/>
        <v>0</v>
      </c>
    </row>
    <row r="37" spans="1:7" ht="12.75">
      <c r="A37" s="91" t="s">
        <v>235</v>
      </c>
      <c r="B37" s="83">
        <f>B38+B39</f>
        <v>0</v>
      </c>
      <c r="C37" s="83">
        <f t="shared" ref="C37:F37" si="6">C38+C39</f>
        <v>0</v>
      </c>
      <c r="D37" s="83">
        <f t="shared" si="6"/>
        <v>0</v>
      </c>
      <c r="E37" s="83">
        <f t="shared" si="6"/>
        <v>0</v>
      </c>
      <c r="F37" s="83">
        <f t="shared" si="6"/>
        <v>0</v>
      </c>
      <c r="G37" s="83">
        <f t="shared" si="1"/>
        <v>0</v>
      </c>
    </row>
    <row r="38" spans="1:7" ht="12.75">
      <c r="A38" s="122" t="s">
        <v>236</v>
      </c>
      <c r="B38" s="83"/>
      <c r="C38" s="83"/>
      <c r="D38" s="83">
        <f>B38+C38</f>
        <v>0</v>
      </c>
      <c r="E38" s="83"/>
      <c r="F38" s="83"/>
      <c r="G38" s="83">
        <f t="shared" si="1"/>
        <v>0</v>
      </c>
    </row>
    <row r="39" spans="1:7" ht="5.0999999999999996" customHeight="1">
      <c r="A39" s="122" t="s">
        <v>237</v>
      </c>
      <c r="B39" s="83"/>
      <c r="C39" s="83"/>
      <c r="D39" s="83">
        <f>B39+C39</f>
        <v>0</v>
      </c>
      <c r="E39" s="83"/>
      <c r="F39" s="83"/>
      <c r="G39" s="83">
        <f t="shared" si="1"/>
        <v>0</v>
      </c>
    </row>
    <row r="40" spans="1:7" ht="12.75">
      <c r="A40" s="37"/>
      <c r="B40" s="83"/>
      <c r="C40" s="83"/>
      <c r="D40" s="83"/>
      <c r="E40" s="83"/>
      <c r="F40" s="83"/>
      <c r="G40" s="83"/>
    </row>
    <row r="41" spans="1:7" ht="15">
      <c r="A41" s="47" t="s">
        <v>238</v>
      </c>
      <c r="B41" s="80">
        <f>B9+B10+B11+B12+B13+B14+B15+B16+B28++B34+B35+B37</f>
        <v>235023458</v>
      </c>
      <c r="C41" s="80">
        <f t="shared" ref="C41:G41" si="7">C9+C10+C11+C12+C13+C14+C15+C16+C28++C34+C35+C37</f>
        <v>0</v>
      </c>
      <c r="D41" s="80">
        <f t="shared" si="7"/>
        <v>235023458</v>
      </c>
      <c r="E41" s="80">
        <f t="shared" si="7"/>
        <v>87639504.320000008</v>
      </c>
      <c r="F41" s="80">
        <f t="shared" si="7"/>
        <v>87639504.320000008</v>
      </c>
      <c r="G41" s="80">
        <f t="shared" si="7"/>
        <v>-147383953.68000001</v>
      </c>
    </row>
    <row r="42" spans="1:7" ht="15">
      <c r="A42" s="47" t="s">
        <v>239</v>
      </c>
      <c r="B42" s="123"/>
      <c r="C42" s="123"/>
      <c r="D42" s="123"/>
      <c r="E42" s="123"/>
      <c r="F42" s="123"/>
      <c r="G42" s="80">
        <f>IF((F41-B41)&lt;0,0,(F41-B41))</f>
        <v>0</v>
      </c>
    </row>
    <row r="43" spans="1:7" ht="12.75">
      <c r="A43" s="37"/>
      <c r="B43" s="86"/>
      <c r="C43" s="86"/>
      <c r="D43" s="86"/>
      <c r="E43" s="86"/>
      <c r="F43" s="86"/>
      <c r="G43" s="86"/>
    </row>
    <row r="44" spans="1:7" ht="15">
      <c r="A44" s="47" t="s">
        <v>240</v>
      </c>
      <c r="B44" s="86"/>
      <c r="C44" s="86"/>
      <c r="D44" s="86"/>
      <c r="E44" s="86"/>
      <c r="F44" s="86"/>
      <c r="G44" s="86"/>
    </row>
    <row r="45" spans="1:7" ht="12.75">
      <c r="A45" s="91" t="s">
        <v>241</v>
      </c>
      <c r="B45" s="83">
        <f>SUM(B46:B53)</f>
        <v>237305492</v>
      </c>
      <c r="C45" s="83">
        <f t="shared" ref="C45:F45" si="8">SUM(C46:C53)</f>
        <v>0</v>
      </c>
      <c r="D45" s="83">
        <f t="shared" si="8"/>
        <v>237305492</v>
      </c>
      <c r="E45" s="83">
        <f t="shared" si="8"/>
        <v>65617551</v>
      </c>
      <c r="F45" s="83">
        <f t="shared" si="8"/>
        <v>65617551</v>
      </c>
      <c r="G45" s="83">
        <f>F45-B45</f>
        <v>-171687941</v>
      </c>
    </row>
    <row r="46" spans="1:7" ht="12.75">
      <c r="A46" s="124" t="s">
        <v>242</v>
      </c>
      <c r="B46" s="83"/>
      <c r="C46" s="83"/>
      <c r="D46" s="83">
        <f>B46+C46</f>
        <v>0</v>
      </c>
      <c r="E46" s="83"/>
      <c r="F46" s="83"/>
      <c r="G46" s="83">
        <f>F46-B46</f>
        <v>0</v>
      </c>
    </row>
    <row r="47" spans="1:7" ht="12.75">
      <c r="A47" s="124" t="s">
        <v>243</v>
      </c>
      <c r="B47" s="83"/>
      <c r="C47" s="83"/>
      <c r="D47" s="83">
        <f t="shared" ref="D47:D53" si="9">B47+C47</f>
        <v>0</v>
      </c>
      <c r="E47" s="83"/>
      <c r="F47" s="83"/>
      <c r="G47" s="83">
        <f t="shared" ref="G47:G48" si="10">F47-B47</f>
        <v>0</v>
      </c>
    </row>
    <row r="48" spans="1:7" ht="15">
      <c r="A48" s="124" t="s">
        <v>244</v>
      </c>
      <c r="B48" s="102">
        <v>131423840</v>
      </c>
      <c r="C48" s="102">
        <v>0</v>
      </c>
      <c r="D48" s="83">
        <f t="shared" si="9"/>
        <v>131423840</v>
      </c>
      <c r="E48" s="102">
        <v>39116097</v>
      </c>
      <c r="F48" s="102">
        <v>39116097</v>
      </c>
      <c r="G48" s="83">
        <f t="shared" si="10"/>
        <v>-92307743</v>
      </c>
    </row>
    <row r="49" spans="1:7" ht="25.5">
      <c r="A49" s="124" t="s">
        <v>245</v>
      </c>
      <c r="B49" s="102">
        <v>105881652</v>
      </c>
      <c r="C49" s="102">
        <v>0</v>
      </c>
      <c r="D49" s="83">
        <f t="shared" si="9"/>
        <v>105881652</v>
      </c>
      <c r="E49" s="102">
        <v>26501454</v>
      </c>
      <c r="F49" s="102">
        <v>26501454</v>
      </c>
      <c r="G49" s="83">
        <f>F49-B49</f>
        <v>-79380198</v>
      </c>
    </row>
    <row r="50" spans="1:7" ht="12.75">
      <c r="A50" s="124" t="s">
        <v>246</v>
      </c>
      <c r="B50" s="83"/>
      <c r="C50" s="83"/>
      <c r="D50" s="83">
        <f t="shared" si="9"/>
        <v>0</v>
      </c>
      <c r="E50" s="83"/>
      <c r="F50" s="83"/>
      <c r="G50" s="83">
        <f t="shared" ref="G50:G63" si="11">F50-B50</f>
        <v>0</v>
      </c>
    </row>
    <row r="51" spans="1:7" ht="12.75">
      <c r="A51" s="124" t="s">
        <v>247</v>
      </c>
      <c r="B51" s="83"/>
      <c r="C51" s="83"/>
      <c r="D51" s="83">
        <f t="shared" si="9"/>
        <v>0</v>
      </c>
      <c r="E51" s="83"/>
      <c r="F51" s="83"/>
      <c r="G51" s="83">
        <f t="shared" si="11"/>
        <v>0</v>
      </c>
    </row>
    <row r="52" spans="1:7" ht="25.5">
      <c r="A52" s="125" t="s">
        <v>248</v>
      </c>
      <c r="B52" s="83"/>
      <c r="C52" s="83"/>
      <c r="D52" s="83">
        <f t="shared" si="9"/>
        <v>0</v>
      </c>
      <c r="E52" s="83"/>
      <c r="F52" s="83"/>
      <c r="G52" s="83">
        <f t="shared" si="11"/>
        <v>0</v>
      </c>
    </row>
    <row r="53" spans="1:7" ht="12.75">
      <c r="A53" s="122" t="s">
        <v>249</v>
      </c>
      <c r="B53" s="83"/>
      <c r="C53" s="83"/>
      <c r="D53" s="83">
        <f t="shared" si="9"/>
        <v>0</v>
      </c>
      <c r="E53" s="83"/>
      <c r="F53" s="83"/>
      <c r="G53" s="83">
        <f t="shared" si="11"/>
        <v>0</v>
      </c>
    </row>
    <row r="54" spans="1:7" ht="12.75">
      <c r="A54" s="91" t="s">
        <v>250</v>
      </c>
      <c r="B54" s="83">
        <f>SUM(B55:B58)</f>
        <v>9466214</v>
      </c>
      <c r="C54" s="83">
        <f t="shared" ref="C54:F54" si="12">SUM(C55:C58)</f>
        <v>400000</v>
      </c>
      <c r="D54" s="83">
        <f t="shared" si="12"/>
        <v>9866214</v>
      </c>
      <c r="E54" s="83">
        <f t="shared" si="12"/>
        <v>400000</v>
      </c>
      <c r="F54" s="83">
        <f t="shared" si="12"/>
        <v>400000</v>
      </c>
      <c r="G54" s="83">
        <f t="shared" si="11"/>
        <v>-9066214</v>
      </c>
    </row>
    <row r="55" spans="1:7" ht="12.75">
      <c r="A55" s="125" t="s">
        <v>251</v>
      </c>
      <c r="B55" s="83"/>
      <c r="C55" s="83"/>
      <c r="D55" s="83">
        <f t="shared" ref="D55:D58" si="13">B55+C55</f>
        <v>0</v>
      </c>
      <c r="E55" s="83"/>
      <c r="F55" s="83"/>
      <c r="G55" s="83">
        <f t="shared" si="11"/>
        <v>0</v>
      </c>
    </row>
    <row r="56" spans="1:7" ht="12.75">
      <c r="A56" s="124" t="s">
        <v>252</v>
      </c>
      <c r="B56" s="83"/>
      <c r="C56" s="83"/>
      <c r="D56" s="83">
        <f t="shared" si="13"/>
        <v>0</v>
      </c>
      <c r="E56" s="83"/>
      <c r="F56" s="83"/>
      <c r="G56" s="83">
        <f t="shared" si="11"/>
        <v>0</v>
      </c>
    </row>
    <row r="57" spans="1:7" ht="12.75">
      <c r="A57" s="124" t="s">
        <v>253</v>
      </c>
      <c r="B57" s="83"/>
      <c r="C57" s="83"/>
      <c r="D57" s="83">
        <f t="shared" si="13"/>
        <v>0</v>
      </c>
      <c r="E57" s="83"/>
      <c r="F57" s="83"/>
      <c r="G57" s="83">
        <f t="shared" si="11"/>
        <v>0</v>
      </c>
    </row>
    <row r="58" spans="1:7" ht="15">
      <c r="A58" s="125" t="s">
        <v>254</v>
      </c>
      <c r="B58" s="102">
        <v>9466214</v>
      </c>
      <c r="C58" s="102">
        <v>400000</v>
      </c>
      <c r="D58" s="83">
        <f t="shared" si="13"/>
        <v>9866214</v>
      </c>
      <c r="E58" s="102">
        <v>400000</v>
      </c>
      <c r="F58" s="102">
        <v>400000</v>
      </c>
      <c r="G58" s="83">
        <f t="shared" si="11"/>
        <v>-9066214</v>
      </c>
    </row>
    <row r="59" spans="1:7" ht="12.75">
      <c r="A59" s="91" t="s">
        <v>255</v>
      </c>
      <c r="B59" s="83">
        <f>B60+B61</f>
        <v>0</v>
      </c>
      <c r="C59" s="83">
        <f t="shared" ref="C59:F59" si="14">C60+C61</f>
        <v>0</v>
      </c>
      <c r="D59" s="83">
        <f t="shared" si="14"/>
        <v>0</v>
      </c>
      <c r="E59" s="83">
        <f t="shared" si="14"/>
        <v>0</v>
      </c>
      <c r="F59" s="83">
        <f t="shared" si="14"/>
        <v>0</v>
      </c>
      <c r="G59" s="83">
        <f t="shared" si="11"/>
        <v>0</v>
      </c>
    </row>
    <row r="60" spans="1:7" ht="12.75">
      <c r="A60" s="124" t="s">
        <v>256</v>
      </c>
      <c r="B60" s="83"/>
      <c r="C60" s="83"/>
      <c r="D60" s="83">
        <f t="shared" ref="D60:D63" si="15">B60+C60</f>
        <v>0</v>
      </c>
      <c r="E60" s="83"/>
      <c r="F60" s="83"/>
      <c r="G60" s="83">
        <f t="shared" si="11"/>
        <v>0</v>
      </c>
    </row>
    <row r="61" spans="1:7" ht="12.75">
      <c r="A61" s="124" t="s">
        <v>257</v>
      </c>
      <c r="B61" s="83"/>
      <c r="C61" s="83"/>
      <c r="D61" s="83">
        <f t="shared" si="15"/>
        <v>0</v>
      </c>
      <c r="E61" s="83"/>
      <c r="F61" s="83"/>
      <c r="G61" s="83">
        <f t="shared" si="11"/>
        <v>0</v>
      </c>
    </row>
    <row r="62" spans="1:7" ht="12.75">
      <c r="A62" s="91" t="s">
        <v>258</v>
      </c>
      <c r="B62" s="83"/>
      <c r="C62" s="83"/>
      <c r="D62" s="83">
        <f t="shared" si="15"/>
        <v>0</v>
      </c>
      <c r="E62" s="83"/>
      <c r="F62" s="83"/>
      <c r="G62" s="83">
        <f t="shared" si="11"/>
        <v>0</v>
      </c>
    </row>
    <row r="63" spans="1:7" ht="12.75">
      <c r="A63" s="91" t="s">
        <v>259</v>
      </c>
      <c r="B63" s="83"/>
      <c r="C63" s="83"/>
      <c r="D63" s="83">
        <f t="shared" si="15"/>
        <v>0</v>
      </c>
      <c r="E63" s="83"/>
      <c r="F63" s="83"/>
      <c r="G63" s="83">
        <f t="shared" si="11"/>
        <v>0</v>
      </c>
    </row>
    <row r="64" spans="1:7" ht="12.75">
      <c r="A64" s="37"/>
      <c r="B64" s="86"/>
      <c r="C64" s="86"/>
      <c r="D64" s="86"/>
      <c r="E64" s="86"/>
      <c r="F64" s="86"/>
      <c r="G64" s="86"/>
    </row>
    <row r="65" spans="1:7" ht="15">
      <c r="A65" s="47" t="s">
        <v>260</v>
      </c>
      <c r="B65" s="80">
        <f>B45+B54+B59+B62+B63</f>
        <v>246771706</v>
      </c>
      <c r="C65" s="80">
        <f t="shared" ref="C65:F65" si="16">C45+C54+C59+C62+C63</f>
        <v>400000</v>
      </c>
      <c r="D65" s="80">
        <f t="shared" si="16"/>
        <v>247171706</v>
      </c>
      <c r="E65" s="80">
        <f t="shared" si="16"/>
        <v>66017551</v>
      </c>
      <c r="F65" s="80">
        <f t="shared" si="16"/>
        <v>66017551</v>
      </c>
      <c r="G65" s="80">
        <f>F65-B65</f>
        <v>-180754155</v>
      </c>
    </row>
    <row r="66" spans="1:7" ht="12.75">
      <c r="A66" s="37"/>
      <c r="B66" s="86"/>
      <c r="C66" s="86"/>
      <c r="D66" s="86"/>
      <c r="E66" s="86"/>
      <c r="F66" s="86"/>
      <c r="G66" s="86"/>
    </row>
    <row r="67" spans="1:7" ht="15">
      <c r="A67" s="47" t="s">
        <v>261</v>
      </c>
      <c r="B67" s="80">
        <f>B68</f>
        <v>0</v>
      </c>
      <c r="C67" s="80">
        <f t="shared" ref="C67:G67" si="17">C68</f>
        <v>200000</v>
      </c>
      <c r="D67" s="80">
        <f t="shared" si="17"/>
        <v>200000</v>
      </c>
      <c r="E67" s="80">
        <f t="shared" si="17"/>
        <v>0</v>
      </c>
      <c r="F67" s="80">
        <f t="shared" si="17"/>
        <v>0</v>
      </c>
      <c r="G67" s="80">
        <f t="shared" si="17"/>
        <v>0</v>
      </c>
    </row>
    <row r="68" spans="1:7" ht="15">
      <c r="A68" s="91" t="s">
        <v>262</v>
      </c>
      <c r="B68" s="102">
        <v>0</v>
      </c>
      <c r="C68" s="102">
        <v>200000</v>
      </c>
      <c r="D68" s="83">
        <f>B68+C68</f>
        <v>200000</v>
      </c>
      <c r="E68" s="102">
        <v>0</v>
      </c>
      <c r="F68" s="102">
        <v>0</v>
      </c>
      <c r="G68" s="83">
        <f t="shared" ref="G68" si="18">F68-B68</f>
        <v>0</v>
      </c>
    </row>
    <row r="69" spans="1:7" ht="12.75">
      <c r="A69" s="37"/>
      <c r="B69" s="86"/>
      <c r="C69" s="86"/>
      <c r="D69" s="86"/>
      <c r="E69" s="86"/>
      <c r="F69" s="86"/>
      <c r="G69" s="86"/>
    </row>
    <row r="70" spans="1:7" ht="15">
      <c r="A70" s="47" t="s">
        <v>263</v>
      </c>
      <c r="B70" s="80">
        <f>B41+B65+B67</f>
        <v>481795164</v>
      </c>
      <c r="C70" s="80">
        <f t="shared" ref="C70:G70" si="19">C41+C65+C67</f>
        <v>600000</v>
      </c>
      <c r="D70" s="80">
        <f t="shared" si="19"/>
        <v>482395164</v>
      </c>
      <c r="E70" s="80">
        <f t="shared" si="19"/>
        <v>153657055.31999999</v>
      </c>
      <c r="F70" s="80">
        <f t="shared" si="19"/>
        <v>153657055.31999999</v>
      </c>
      <c r="G70" s="80">
        <f t="shared" si="19"/>
        <v>-328138108.68000001</v>
      </c>
    </row>
    <row r="71" spans="1:7" ht="12.75">
      <c r="A71" s="37"/>
      <c r="B71" s="86"/>
      <c r="C71" s="86"/>
      <c r="D71" s="86"/>
      <c r="E71" s="86"/>
      <c r="F71" s="86"/>
      <c r="G71" s="86"/>
    </row>
    <row r="72" spans="1:7" ht="15">
      <c r="A72" s="47" t="s">
        <v>264</v>
      </c>
      <c r="B72" s="86"/>
      <c r="C72" s="86"/>
      <c r="D72" s="86"/>
      <c r="E72" s="86"/>
      <c r="F72" s="86"/>
      <c r="G72" s="86"/>
    </row>
    <row r="73" spans="1:7" ht="25.5">
      <c r="A73" s="126" t="s">
        <v>265</v>
      </c>
      <c r="B73" s="102">
        <v>0</v>
      </c>
      <c r="C73" s="102">
        <v>0</v>
      </c>
      <c r="D73" s="83">
        <f t="shared" ref="D73:D74" si="20">B73+C73</f>
        <v>0</v>
      </c>
      <c r="E73" s="102">
        <v>0</v>
      </c>
      <c r="F73" s="102">
        <v>0</v>
      </c>
      <c r="G73" s="83">
        <f t="shared" ref="G73:G74" si="21">F73-B73</f>
        <v>0</v>
      </c>
    </row>
    <row r="74" spans="1:7" ht="25.5">
      <c r="A74" s="126" t="s">
        <v>266</v>
      </c>
      <c r="B74" s="102">
        <v>0</v>
      </c>
      <c r="C74" s="102">
        <v>200000</v>
      </c>
      <c r="D74" s="83">
        <f t="shared" si="20"/>
        <v>200000</v>
      </c>
      <c r="E74" s="102">
        <v>0</v>
      </c>
      <c r="F74" s="102">
        <v>0</v>
      </c>
      <c r="G74" s="83">
        <f t="shared" si="21"/>
        <v>0</v>
      </c>
    </row>
    <row r="75" spans="1:7" ht="15">
      <c r="A75" s="99" t="s">
        <v>267</v>
      </c>
      <c r="B75" s="80">
        <f>B73+B74</f>
        <v>0</v>
      </c>
      <c r="C75" s="80">
        <f t="shared" ref="C75:G75" si="22">C73+C74</f>
        <v>200000</v>
      </c>
      <c r="D75" s="80">
        <f t="shared" si="22"/>
        <v>200000</v>
      </c>
      <c r="E75" s="80">
        <f t="shared" si="22"/>
        <v>0</v>
      </c>
      <c r="F75" s="80">
        <f t="shared" si="22"/>
        <v>0</v>
      </c>
      <c r="G75" s="80">
        <f t="shared" si="22"/>
        <v>0</v>
      </c>
    </row>
    <row r="76" spans="1:7" ht="12.75">
      <c r="A76" s="87"/>
      <c r="B76" s="88"/>
      <c r="C76" s="88"/>
      <c r="D76" s="88"/>
      <c r="E76" s="88"/>
      <c r="F76" s="88"/>
      <c r="G76" s="88"/>
    </row>
    <row r="77" spans="1:7" ht="15">
      <c r="A77" s="15"/>
      <c r="B77" s="16"/>
      <c r="C77" s="16"/>
      <c r="D77" s="16"/>
      <c r="E77" s="16"/>
      <c r="F77" s="16"/>
      <c r="G77" s="16"/>
    </row>
    <row r="78" spans="1:7" ht="15">
      <c r="A78" s="15" t="s">
        <v>628</v>
      </c>
      <c r="B78" s="16"/>
      <c r="C78" s="16"/>
      <c r="D78" s="16">
        <v>0</v>
      </c>
      <c r="E78" s="16"/>
      <c r="F78" s="16"/>
      <c r="G78" s="17">
        <v>0</v>
      </c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rintOptions horizontalCentered="1"/>
  <pageMargins left="0.51181102362204722" right="0.31496062992125984" top="0.74803149606299213" bottom="0.55118110236220474" header="0.31496062992125984" footer="0.31496062992125984"/>
  <pageSetup scale="63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62"/>
  <sheetViews>
    <sheetView workbookViewId="0">
      <selection sqref="A1:G160"/>
    </sheetView>
  </sheetViews>
  <sheetFormatPr baseColWidth="10" defaultRowHeight="12.75"/>
  <cols>
    <col min="1" max="1" width="108.83203125" bestFit="1" customWidth="1"/>
    <col min="2" max="7" width="17.83203125" bestFit="1" customWidth="1"/>
  </cols>
  <sheetData>
    <row r="1" spans="1:8" ht="21" customHeight="1">
      <c r="A1" s="127" t="s">
        <v>625</v>
      </c>
      <c r="B1" s="115"/>
      <c r="C1" s="115"/>
      <c r="D1" s="115"/>
      <c r="E1" s="115"/>
      <c r="F1" s="115"/>
      <c r="G1" s="115"/>
      <c r="H1" s="10"/>
    </row>
    <row r="2" spans="1:8" ht="15">
      <c r="A2" s="116" t="s">
        <v>568</v>
      </c>
      <c r="B2" s="116"/>
      <c r="C2" s="116"/>
      <c r="D2" s="116"/>
      <c r="E2" s="116"/>
      <c r="F2" s="116"/>
      <c r="G2" s="116"/>
      <c r="H2" s="10"/>
    </row>
    <row r="3" spans="1:8" ht="15">
      <c r="A3" s="128" t="s">
        <v>591</v>
      </c>
      <c r="B3" s="128"/>
      <c r="C3" s="128"/>
      <c r="D3" s="128"/>
      <c r="E3" s="128"/>
      <c r="F3" s="128"/>
      <c r="G3" s="128"/>
      <c r="H3" s="10"/>
    </row>
    <row r="4" spans="1:8" ht="15">
      <c r="A4" s="128" t="s">
        <v>615</v>
      </c>
      <c r="B4" s="128"/>
      <c r="C4" s="128"/>
      <c r="D4" s="128"/>
      <c r="E4" s="128"/>
      <c r="F4" s="128"/>
      <c r="G4" s="128"/>
      <c r="H4" s="10"/>
    </row>
    <row r="5" spans="1:8" ht="15">
      <c r="A5" s="128" t="s">
        <v>634</v>
      </c>
      <c r="B5" s="128"/>
      <c r="C5" s="128"/>
      <c r="D5" s="128"/>
      <c r="E5" s="128"/>
      <c r="F5" s="128"/>
      <c r="G5" s="128"/>
      <c r="H5" s="10"/>
    </row>
    <row r="6" spans="1:8" ht="15">
      <c r="A6" s="118" t="s">
        <v>570</v>
      </c>
      <c r="B6" s="118"/>
      <c r="C6" s="118"/>
      <c r="D6" s="118"/>
      <c r="E6" s="118"/>
      <c r="F6" s="118"/>
      <c r="G6" s="118"/>
      <c r="H6" s="10"/>
    </row>
    <row r="7" spans="1:8" ht="15">
      <c r="A7" s="129" t="s">
        <v>0</v>
      </c>
      <c r="B7" s="129" t="s">
        <v>268</v>
      </c>
      <c r="C7" s="129"/>
      <c r="D7" s="129"/>
      <c r="E7" s="129"/>
      <c r="F7" s="129"/>
      <c r="G7" s="130" t="s">
        <v>273</v>
      </c>
      <c r="H7" s="10"/>
    </row>
    <row r="8" spans="1:8" ht="30">
      <c r="A8" s="129"/>
      <c r="B8" s="61" t="s">
        <v>269</v>
      </c>
      <c r="C8" s="61" t="s">
        <v>270</v>
      </c>
      <c r="D8" s="61" t="s">
        <v>271</v>
      </c>
      <c r="E8" s="61" t="s">
        <v>165</v>
      </c>
      <c r="F8" s="61" t="s">
        <v>272</v>
      </c>
      <c r="G8" s="129"/>
      <c r="H8" s="10"/>
    </row>
    <row r="9" spans="1:8" ht="15">
      <c r="A9" s="131" t="s">
        <v>274</v>
      </c>
      <c r="B9" s="132">
        <f>B10+B18+B189+B28+B38+B48+B58+B62+B71+B75</f>
        <v>235023458</v>
      </c>
      <c r="C9" s="132">
        <f t="shared" ref="C9:G9" si="0">C10+C18+C189+C28+C38+C48+C58+C62+C71+C75</f>
        <v>0</v>
      </c>
      <c r="D9" s="132">
        <f t="shared" si="0"/>
        <v>235023458</v>
      </c>
      <c r="E9" s="132">
        <f t="shared" si="0"/>
        <v>45194569.299999997</v>
      </c>
      <c r="F9" s="132">
        <f t="shared" si="0"/>
        <v>45194569.299999997</v>
      </c>
      <c r="G9" s="132">
        <f t="shared" si="0"/>
        <v>189828888.69999999</v>
      </c>
      <c r="H9" s="10"/>
    </row>
    <row r="10" spans="1:8">
      <c r="A10" s="133" t="s">
        <v>275</v>
      </c>
      <c r="B10" s="134">
        <f>SUM(B11:B17)</f>
        <v>164217527.53</v>
      </c>
      <c r="C10" s="134">
        <f t="shared" ref="C10:G10" si="1">SUM(C11:C17)</f>
        <v>0</v>
      </c>
      <c r="D10" s="134">
        <f t="shared" si="1"/>
        <v>164217527.53</v>
      </c>
      <c r="E10" s="134">
        <f t="shared" si="1"/>
        <v>31247897.260000002</v>
      </c>
      <c r="F10" s="134">
        <f t="shared" si="1"/>
        <v>31247897.260000002</v>
      </c>
      <c r="G10" s="134">
        <f t="shared" si="1"/>
        <v>132969630.27</v>
      </c>
      <c r="H10" s="11" t="s">
        <v>276</v>
      </c>
    </row>
    <row r="11" spans="1:8" ht="15">
      <c r="A11" s="135" t="s">
        <v>277</v>
      </c>
      <c r="B11" s="136">
        <v>110786990</v>
      </c>
      <c r="C11" s="136">
        <v>0</v>
      </c>
      <c r="D11" s="134">
        <f>B11+C11</f>
        <v>110786990</v>
      </c>
      <c r="E11" s="136">
        <v>24514367.710000001</v>
      </c>
      <c r="F11" s="136">
        <v>24514367.710000001</v>
      </c>
      <c r="G11" s="134">
        <f>D11-E11</f>
        <v>86272622.289999992</v>
      </c>
      <c r="H11" s="11" t="s">
        <v>278</v>
      </c>
    </row>
    <row r="12" spans="1:8" ht="15">
      <c r="A12" s="135" t="s">
        <v>279</v>
      </c>
      <c r="B12" s="136">
        <v>1363051</v>
      </c>
      <c r="C12" s="136">
        <v>0</v>
      </c>
      <c r="D12" s="134">
        <f t="shared" ref="D12:D17" si="2">B12+C12</f>
        <v>1363051</v>
      </c>
      <c r="E12" s="136">
        <v>68850</v>
      </c>
      <c r="F12" s="136">
        <v>68850</v>
      </c>
      <c r="G12" s="134">
        <f t="shared" ref="G12:G17" si="3">D12-E12</f>
        <v>1294201</v>
      </c>
      <c r="H12" s="11" t="s">
        <v>280</v>
      </c>
    </row>
    <row r="13" spans="1:8" ht="15">
      <c r="A13" s="135" t="s">
        <v>281</v>
      </c>
      <c r="B13" s="136">
        <v>19036845.469999999</v>
      </c>
      <c r="C13" s="136">
        <v>0</v>
      </c>
      <c r="D13" s="134">
        <f t="shared" si="2"/>
        <v>19036845.469999999</v>
      </c>
      <c r="E13" s="136">
        <v>964341.47</v>
      </c>
      <c r="F13" s="136">
        <v>964341.47</v>
      </c>
      <c r="G13" s="134">
        <f t="shared" si="3"/>
        <v>18072504</v>
      </c>
      <c r="H13" s="11" t="s">
        <v>282</v>
      </c>
    </row>
    <row r="14" spans="1:8" ht="15">
      <c r="A14" s="135" t="s">
        <v>283</v>
      </c>
      <c r="B14" s="136">
        <v>8280000</v>
      </c>
      <c r="C14" s="136">
        <v>0</v>
      </c>
      <c r="D14" s="134">
        <f t="shared" si="2"/>
        <v>8280000</v>
      </c>
      <c r="E14" s="136">
        <v>1122337.92</v>
      </c>
      <c r="F14" s="136">
        <v>1122337.92</v>
      </c>
      <c r="G14" s="134">
        <f t="shared" si="3"/>
        <v>7157662.0800000001</v>
      </c>
      <c r="H14" s="11" t="s">
        <v>284</v>
      </c>
    </row>
    <row r="15" spans="1:8" ht="15">
      <c r="A15" s="135" t="s">
        <v>285</v>
      </c>
      <c r="B15" s="136">
        <v>19165193.079999998</v>
      </c>
      <c r="C15" s="136">
        <v>0</v>
      </c>
      <c r="D15" s="134">
        <f t="shared" si="2"/>
        <v>19165193.079999998</v>
      </c>
      <c r="E15" s="136">
        <v>4578000.16</v>
      </c>
      <c r="F15" s="136">
        <v>4578000.16</v>
      </c>
      <c r="G15" s="134">
        <f t="shared" si="3"/>
        <v>14587192.919999998</v>
      </c>
      <c r="H15" s="11" t="s">
        <v>286</v>
      </c>
    </row>
    <row r="16" spans="1:8" ht="15">
      <c r="A16" s="135" t="s">
        <v>287</v>
      </c>
      <c r="B16" s="136">
        <v>4297947.9800000004</v>
      </c>
      <c r="C16" s="136">
        <v>0</v>
      </c>
      <c r="D16" s="134">
        <f t="shared" si="2"/>
        <v>4297947.9800000004</v>
      </c>
      <c r="E16" s="136">
        <v>0</v>
      </c>
      <c r="F16" s="136">
        <v>0</v>
      </c>
      <c r="G16" s="134">
        <f t="shared" si="3"/>
        <v>4297947.9800000004</v>
      </c>
      <c r="H16" s="11" t="s">
        <v>288</v>
      </c>
    </row>
    <row r="17" spans="1:8" ht="15">
      <c r="A17" s="135" t="s">
        <v>289</v>
      </c>
      <c r="B17" s="136">
        <v>1287500</v>
      </c>
      <c r="C17" s="136">
        <v>0</v>
      </c>
      <c r="D17" s="134">
        <f t="shared" si="2"/>
        <v>1287500</v>
      </c>
      <c r="E17" s="136">
        <v>0</v>
      </c>
      <c r="F17" s="136">
        <v>0</v>
      </c>
      <c r="G17" s="134">
        <f t="shared" si="3"/>
        <v>1287500</v>
      </c>
      <c r="H17" s="10"/>
    </row>
    <row r="18" spans="1:8">
      <c r="A18" s="133" t="s">
        <v>290</v>
      </c>
      <c r="B18" s="134">
        <f>SUM(B19:B27)</f>
        <v>6802346.3000000007</v>
      </c>
      <c r="C18" s="134">
        <f t="shared" ref="C18:G18" si="4">SUM(C19:C27)</f>
        <v>-189860</v>
      </c>
      <c r="D18" s="134">
        <f t="shared" si="4"/>
        <v>6612486.3000000007</v>
      </c>
      <c r="E18" s="134">
        <f t="shared" si="4"/>
        <v>1067941.5</v>
      </c>
      <c r="F18" s="134">
        <f t="shared" si="4"/>
        <v>1067941.5</v>
      </c>
      <c r="G18" s="134">
        <f t="shared" si="4"/>
        <v>5544544.7999999998</v>
      </c>
      <c r="H18" s="11" t="s">
        <v>291</v>
      </c>
    </row>
    <row r="19" spans="1:8" ht="15">
      <c r="A19" s="135" t="s">
        <v>292</v>
      </c>
      <c r="B19" s="136">
        <v>3458176.9</v>
      </c>
      <c r="C19" s="136">
        <v>-111380</v>
      </c>
      <c r="D19" s="134">
        <f t="shared" ref="D19:D27" si="5">B19+C19</f>
        <v>3346796.9</v>
      </c>
      <c r="E19" s="136">
        <v>540800.30000000005</v>
      </c>
      <c r="F19" s="136">
        <v>540800.30000000005</v>
      </c>
      <c r="G19" s="134">
        <f t="shared" ref="G19:G27" si="6">D19-E19</f>
        <v>2805996.5999999996</v>
      </c>
      <c r="H19" s="11" t="s">
        <v>293</v>
      </c>
    </row>
    <row r="20" spans="1:8" ht="15">
      <c r="A20" s="135" t="s">
        <v>294</v>
      </c>
      <c r="B20" s="136">
        <v>25980</v>
      </c>
      <c r="C20" s="136">
        <v>0</v>
      </c>
      <c r="D20" s="134">
        <f t="shared" si="5"/>
        <v>25980</v>
      </c>
      <c r="E20" s="136">
        <v>0</v>
      </c>
      <c r="F20" s="136">
        <v>0</v>
      </c>
      <c r="G20" s="134">
        <f t="shared" si="6"/>
        <v>25980</v>
      </c>
      <c r="H20" s="11" t="s">
        <v>295</v>
      </c>
    </row>
    <row r="21" spans="1:8">
      <c r="A21" s="135" t="s">
        <v>296</v>
      </c>
      <c r="B21" s="134"/>
      <c r="C21" s="134"/>
      <c r="D21" s="134">
        <f t="shared" si="5"/>
        <v>0</v>
      </c>
      <c r="E21" s="134"/>
      <c r="F21" s="134"/>
      <c r="G21" s="134">
        <f t="shared" si="6"/>
        <v>0</v>
      </c>
      <c r="H21" s="11" t="s">
        <v>297</v>
      </c>
    </row>
    <row r="22" spans="1:8" ht="15">
      <c r="A22" s="135" t="s">
        <v>298</v>
      </c>
      <c r="B22" s="136">
        <v>314000</v>
      </c>
      <c r="C22" s="136">
        <v>0</v>
      </c>
      <c r="D22" s="134">
        <f t="shared" si="5"/>
        <v>314000</v>
      </c>
      <c r="E22" s="136">
        <v>283762.68</v>
      </c>
      <c r="F22" s="136">
        <v>283762.68</v>
      </c>
      <c r="G22" s="134">
        <f t="shared" si="6"/>
        <v>30237.320000000007</v>
      </c>
      <c r="H22" s="11" t="s">
        <v>299</v>
      </c>
    </row>
    <row r="23" spans="1:8" ht="15">
      <c r="A23" s="135" t="s">
        <v>300</v>
      </c>
      <c r="B23" s="136">
        <v>3000</v>
      </c>
      <c r="C23" s="136">
        <v>0</v>
      </c>
      <c r="D23" s="134">
        <f t="shared" si="5"/>
        <v>3000</v>
      </c>
      <c r="E23" s="136">
        <v>0</v>
      </c>
      <c r="F23" s="136">
        <v>0</v>
      </c>
      <c r="G23" s="134">
        <f t="shared" si="6"/>
        <v>3000</v>
      </c>
      <c r="H23" s="11" t="s">
        <v>301</v>
      </c>
    </row>
    <row r="24" spans="1:8" ht="15">
      <c r="A24" s="135" t="s">
        <v>302</v>
      </c>
      <c r="B24" s="136">
        <v>1924371</v>
      </c>
      <c r="C24" s="136">
        <v>-78480</v>
      </c>
      <c r="D24" s="134">
        <f t="shared" si="5"/>
        <v>1845891</v>
      </c>
      <c r="E24" s="136">
        <v>165308.92000000001</v>
      </c>
      <c r="F24" s="136">
        <v>165308.92000000001</v>
      </c>
      <c r="G24" s="134">
        <f t="shared" si="6"/>
        <v>1680582.08</v>
      </c>
      <c r="H24" s="11" t="s">
        <v>303</v>
      </c>
    </row>
    <row r="25" spans="1:8" ht="15">
      <c r="A25" s="135" t="s">
        <v>304</v>
      </c>
      <c r="B25" s="136">
        <v>389616</v>
      </c>
      <c r="C25" s="136">
        <v>0</v>
      </c>
      <c r="D25" s="134">
        <f t="shared" si="5"/>
        <v>389616</v>
      </c>
      <c r="E25" s="136">
        <v>0</v>
      </c>
      <c r="F25" s="136">
        <v>0</v>
      </c>
      <c r="G25" s="134">
        <f t="shared" si="6"/>
        <v>389616</v>
      </c>
      <c r="H25" s="11" t="s">
        <v>305</v>
      </c>
    </row>
    <row r="26" spans="1:8">
      <c r="A26" s="135" t="s">
        <v>306</v>
      </c>
      <c r="B26" s="134"/>
      <c r="C26" s="134"/>
      <c r="D26" s="134">
        <f t="shared" si="5"/>
        <v>0</v>
      </c>
      <c r="E26" s="134"/>
      <c r="F26" s="134"/>
      <c r="G26" s="134">
        <f t="shared" si="6"/>
        <v>0</v>
      </c>
      <c r="H26" s="11" t="s">
        <v>307</v>
      </c>
    </row>
    <row r="27" spans="1:8" ht="15">
      <c r="A27" s="135" t="s">
        <v>308</v>
      </c>
      <c r="B27" s="136">
        <v>687202.4</v>
      </c>
      <c r="C27" s="136">
        <v>0</v>
      </c>
      <c r="D27" s="134">
        <f t="shared" si="5"/>
        <v>687202.4</v>
      </c>
      <c r="E27" s="136">
        <v>78069.600000000006</v>
      </c>
      <c r="F27" s="136">
        <v>78069.600000000006</v>
      </c>
      <c r="G27" s="134">
        <f t="shared" si="6"/>
        <v>609132.80000000005</v>
      </c>
      <c r="H27" s="10"/>
    </row>
    <row r="28" spans="1:8">
      <c r="A28" s="133" t="s">
        <v>309</v>
      </c>
      <c r="B28" s="134">
        <f>SUM(B29:B37)</f>
        <v>22070843.169999998</v>
      </c>
      <c r="C28" s="134">
        <f t="shared" ref="C28:G28" si="7">SUM(C29:C37)</f>
        <v>340360</v>
      </c>
      <c r="D28" s="134">
        <f t="shared" si="7"/>
        <v>22411203.169999998</v>
      </c>
      <c r="E28" s="134">
        <f t="shared" si="7"/>
        <v>4947982.8500000006</v>
      </c>
      <c r="F28" s="134">
        <f t="shared" si="7"/>
        <v>4947982.8500000006</v>
      </c>
      <c r="G28" s="134">
        <f t="shared" si="7"/>
        <v>17463220.319999997</v>
      </c>
      <c r="H28" s="11" t="s">
        <v>310</v>
      </c>
    </row>
    <row r="29" spans="1:8" ht="15">
      <c r="A29" s="135" t="s">
        <v>311</v>
      </c>
      <c r="B29" s="136">
        <v>2133758.56</v>
      </c>
      <c r="C29" s="136">
        <v>0</v>
      </c>
      <c r="D29" s="134">
        <f t="shared" ref="D29:D82" si="8">B29+C29</f>
        <v>2133758.56</v>
      </c>
      <c r="E29" s="136">
        <v>348612.63</v>
      </c>
      <c r="F29" s="136">
        <v>348612.63</v>
      </c>
      <c r="G29" s="134">
        <f t="shared" ref="G29:G37" si="9">D29-E29</f>
        <v>1785145.9300000002</v>
      </c>
      <c r="H29" s="11" t="s">
        <v>312</v>
      </c>
    </row>
    <row r="30" spans="1:8" ht="15">
      <c r="A30" s="135" t="s">
        <v>313</v>
      </c>
      <c r="B30" s="136">
        <v>145660</v>
      </c>
      <c r="C30" s="136">
        <v>43880</v>
      </c>
      <c r="D30" s="134">
        <f t="shared" si="8"/>
        <v>189540</v>
      </c>
      <c r="E30" s="136">
        <v>4814</v>
      </c>
      <c r="F30" s="136">
        <v>4814</v>
      </c>
      <c r="G30" s="134">
        <f t="shared" si="9"/>
        <v>184726</v>
      </c>
      <c r="H30" s="11" t="s">
        <v>314</v>
      </c>
    </row>
    <row r="31" spans="1:8" ht="15">
      <c r="A31" s="135" t="s">
        <v>315</v>
      </c>
      <c r="B31" s="136">
        <v>2245731.7000000002</v>
      </c>
      <c r="C31" s="136">
        <v>208980</v>
      </c>
      <c r="D31" s="134">
        <f t="shared" si="8"/>
        <v>2454711.7000000002</v>
      </c>
      <c r="E31" s="136">
        <v>174280.62</v>
      </c>
      <c r="F31" s="136">
        <v>174280.62</v>
      </c>
      <c r="G31" s="134">
        <f t="shared" si="9"/>
        <v>2280431.08</v>
      </c>
      <c r="H31" s="11" t="s">
        <v>316</v>
      </c>
    </row>
    <row r="32" spans="1:8" ht="15">
      <c r="A32" s="135" t="s">
        <v>317</v>
      </c>
      <c r="B32" s="136">
        <v>453799.44</v>
      </c>
      <c r="C32" s="136">
        <v>0</v>
      </c>
      <c r="D32" s="134">
        <f t="shared" si="8"/>
        <v>453799.44</v>
      </c>
      <c r="E32" s="136">
        <v>87180.88</v>
      </c>
      <c r="F32" s="136">
        <v>87180.88</v>
      </c>
      <c r="G32" s="134">
        <f t="shared" si="9"/>
        <v>366618.56</v>
      </c>
      <c r="H32" s="11" t="s">
        <v>318</v>
      </c>
    </row>
    <row r="33" spans="1:8" ht="15">
      <c r="A33" s="135" t="s">
        <v>319</v>
      </c>
      <c r="B33" s="136">
        <v>1376296</v>
      </c>
      <c r="C33" s="136">
        <v>-9600</v>
      </c>
      <c r="D33" s="134">
        <f t="shared" si="8"/>
        <v>1366696</v>
      </c>
      <c r="E33" s="136">
        <v>294923.49</v>
      </c>
      <c r="F33" s="136">
        <v>294923.49</v>
      </c>
      <c r="G33" s="134">
        <f t="shared" si="9"/>
        <v>1071772.51</v>
      </c>
      <c r="H33" s="11" t="s">
        <v>320</v>
      </c>
    </row>
    <row r="34" spans="1:8" ht="15">
      <c r="A34" s="135" t="s">
        <v>321</v>
      </c>
      <c r="B34" s="136">
        <v>2850000</v>
      </c>
      <c r="C34" s="136">
        <v>0</v>
      </c>
      <c r="D34" s="134">
        <f t="shared" si="8"/>
        <v>2850000</v>
      </c>
      <c r="E34" s="136">
        <v>33000</v>
      </c>
      <c r="F34" s="136">
        <v>33000</v>
      </c>
      <c r="G34" s="134">
        <f t="shared" si="9"/>
        <v>2817000</v>
      </c>
      <c r="H34" s="11" t="s">
        <v>322</v>
      </c>
    </row>
    <row r="35" spans="1:8" ht="15">
      <c r="A35" s="135" t="s">
        <v>323</v>
      </c>
      <c r="B35" s="136">
        <v>735516</v>
      </c>
      <c r="C35" s="136">
        <v>-6400</v>
      </c>
      <c r="D35" s="134">
        <f t="shared" si="8"/>
        <v>729116</v>
      </c>
      <c r="E35" s="136">
        <v>46618.559999999998</v>
      </c>
      <c r="F35" s="136">
        <v>46618.559999999998</v>
      </c>
      <c r="G35" s="134">
        <f t="shared" si="9"/>
        <v>682497.44</v>
      </c>
      <c r="H35" s="11" t="s">
        <v>324</v>
      </c>
    </row>
    <row r="36" spans="1:8" ht="15">
      <c r="A36" s="135" t="s">
        <v>325</v>
      </c>
      <c r="B36" s="136">
        <v>9494661</v>
      </c>
      <c r="C36" s="136">
        <v>-256500</v>
      </c>
      <c r="D36" s="134">
        <f t="shared" si="8"/>
        <v>9238161</v>
      </c>
      <c r="E36" s="136">
        <v>3333060.14</v>
      </c>
      <c r="F36" s="136">
        <v>3333060.14</v>
      </c>
      <c r="G36" s="134">
        <f t="shared" si="9"/>
        <v>5905100.8599999994</v>
      </c>
      <c r="H36" s="11" t="s">
        <v>326</v>
      </c>
    </row>
    <row r="37" spans="1:8" ht="15">
      <c r="A37" s="135" t="s">
        <v>327</v>
      </c>
      <c r="B37" s="136">
        <v>2635420.4700000002</v>
      </c>
      <c r="C37" s="136">
        <v>360000</v>
      </c>
      <c r="D37" s="134">
        <f t="shared" si="8"/>
        <v>2995420.47</v>
      </c>
      <c r="E37" s="136">
        <v>625492.53</v>
      </c>
      <c r="F37" s="136">
        <v>625492.53</v>
      </c>
      <c r="G37" s="134">
        <f t="shared" si="9"/>
        <v>2369927.9400000004</v>
      </c>
      <c r="H37" s="10"/>
    </row>
    <row r="38" spans="1:8">
      <c r="A38" s="133" t="s">
        <v>328</v>
      </c>
      <c r="B38" s="134">
        <f>SUM(B39:B47)</f>
        <v>37178975</v>
      </c>
      <c r="C38" s="134">
        <f t="shared" ref="C38:G38" si="10">SUM(C39:C47)</f>
        <v>250000</v>
      </c>
      <c r="D38" s="134">
        <f t="shared" si="10"/>
        <v>37428975</v>
      </c>
      <c r="E38" s="134">
        <f t="shared" si="10"/>
        <v>7313138.79</v>
      </c>
      <c r="F38" s="134">
        <f t="shared" si="10"/>
        <v>7313138.79</v>
      </c>
      <c r="G38" s="134">
        <f t="shared" si="10"/>
        <v>30115836.210000001</v>
      </c>
      <c r="H38" s="11" t="s">
        <v>329</v>
      </c>
    </row>
    <row r="39" spans="1:8" ht="15">
      <c r="A39" s="135" t="s">
        <v>330</v>
      </c>
      <c r="B39" s="136">
        <v>11059110</v>
      </c>
      <c r="C39" s="136">
        <v>0</v>
      </c>
      <c r="D39" s="134">
        <f t="shared" si="8"/>
        <v>11059110</v>
      </c>
      <c r="E39" s="136">
        <v>2679741</v>
      </c>
      <c r="F39" s="136">
        <v>2679741</v>
      </c>
      <c r="G39" s="134">
        <f t="shared" ref="G39:G47" si="11">D39-E39</f>
        <v>8379369</v>
      </c>
      <c r="H39" s="11" t="s">
        <v>331</v>
      </c>
    </row>
    <row r="40" spans="1:8">
      <c r="A40" s="135" t="s">
        <v>332</v>
      </c>
      <c r="B40" s="134"/>
      <c r="C40" s="134"/>
      <c r="D40" s="134">
        <f t="shared" si="8"/>
        <v>0</v>
      </c>
      <c r="E40" s="134"/>
      <c r="F40" s="134"/>
      <c r="G40" s="134">
        <f t="shared" si="11"/>
        <v>0</v>
      </c>
      <c r="H40" s="11" t="s">
        <v>333</v>
      </c>
    </row>
    <row r="41" spans="1:8" ht="15">
      <c r="A41" s="135" t="s">
        <v>334</v>
      </c>
      <c r="B41" s="136">
        <v>0</v>
      </c>
      <c r="C41" s="136">
        <v>250000</v>
      </c>
      <c r="D41" s="134">
        <f t="shared" si="8"/>
        <v>250000</v>
      </c>
      <c r="E41" s="136">
        <v>0</v>
      </c>
      <c r="F41" s="136">
        <v>0</v>
      </c>
      <c r="G41" s="134">
        <f t="shared" si="11"/>
        <v>250000</v>
      </c>
      <c r="H41" s="11" t="s">
        <v>335</v>
      </c>
    </row>
    <row r="42" spans="1:8" ht="15">
      <c r="A42" s="135" t="s">
        <v>336</v>
      </c>
      <c r="B42" s="136">
        <v>4084300</v>
      </c>
      <c r="C42" s="136">
        <v>0</v>
      </c>
      <c r="D42" s="134">
        <f t="shared" si="8"/>
        <v>4084300</v>
      </c>
      <c r="E42" s="136">
        <v>300984</v>
      </c>
      <c r="F42" s="136">
        <v>300984</v>
      </c>
      <c r="G42" s="134">
        <f t="shared" si="11"/>
        <v>3783316</v>
      </c>
      <c r="H42" s="11" t="s">
        <v>337</v>
      </c>
    </row>
    <row r="43" spans="1:8" ht="15">
      <c r="A43" s="135" t="s">
        <v>338</v>
      </c>
      <c r="B43" s="136">
        <v>22035565</v>
      </c>
      <c r="C43" s="136">
        <v>0</v>
      </c>
      <c r="D43" s="134">
        <f t="shared" si="8"/>
        <v>22035565</v>
      </c>
      <c r="E43" s="136">
        <v>4332413.79</v>
      </c>
      <c r="F43" s="136">
        <v>4332413.79</v>
      </c>
      <c r="G43" s="134">
        <f t="shared" si="11"/>
        <v>17703151.210000001</v>
      </c>
      <c r="H43" s="11" t="s">
        <v>339</v>
      </c>
    </row>
    <row r="44" spans="1:8">
      <c r="A44" s="135" t="s">
        <v>340</v>
      </c>
      <c r="B44" s="134"/>
      <c r="C44" s="134"/>
      <c r="D44" s="134">
        <f t="shared" si="8"/>
        <v>0</v>
      </c>
      <c r="E44" s="134"/>
      <c r="F44" s="134"/>
      <c r="G44" s="134">
        <f t="shared" si="11"/>
        <v>0</v>
      </c>
      <c r="H44" s="12"/>
    </row>
    <row r="45" spans="1:8">
      <c r="A45" s="135" t="s">
        <v>341</v>
      </c>
      <c r="B45" s="134"/>
      <c r="C45" s="134"/>
      <c r="D45" s="134">
        <f t="shared" si="8"/>
        <v>0</v>
      </c>
      <c r="E45" s="134"/>
      <c r="F45" s="134"/>
      <c r="G45" s="134">
        <f t="shared" si="11"/>
        <v>0</v>
      </c>
      <c r="H45" s="12"/>
    </row>
    <row r="46" spans="1:8">
      <c r="A46" s="135" t="s">
        <v>342</v>
      </c>
      <c r="B46" s="134"/>
      <c r="C46" s="134"/>
      <c r="D46" s="134">
        <f t="shared" si="8"/>
        <v>0</v>
      </c>
      <c r="E46" s="134"/>
      <c r="F46" s="134"/>
      <c r="G46" s="134">
        <f t="shared" si="11"/>
        <v>0</v>
      </c>
      <c r="H46" s="11" t="s">
        <v>343</v>
      </c>
    </row>
    <row r="47" spans="1:8" ht="15">
      <c r="A47" s="135" t="s">
        <v>344</v>
      </c>
      <c r="B47" s="134"/>
      <c r="C47" s="134"/>
      <c r="D47" s="134">
        <f t="shared" si="8"/>
        <v>0</v>
      </c>
      <c r="E47" s="134"/>
      <c r="F47" s="134"/>
      <c r="G47" s="134">
        <f t="shared" si="11"/>
        <v>0</v>
      </c>
      <c r="H47" s="10"/>
    </row>
    <row r="48" spans="1:8">
      <c r="A48" s="133" t="s">
        <v>345</v>
      </c>
      <c r="B48" s="134">
        <f>SUM(B49:B57)</f>
        <v>392560</v>
      </c>
      <c r="C48" s="134">
        <f t="shared" ref="C48:G48" si="12">SUM(C49:C57)</f>
        <v>-40500</v>
      </c>
      <c r="D48" s="134">
        <f t="shared" si="12"/>
        <v>352060</v>
      </c>
      <c r="E48" s="134">
        <f t="shared" si="12"/>
        <v>119260</v>
      </c>
      <c r="F48" s="134">
        <f t="shared" si="12"/>
        <v>119260</v>
      </c>
      <c r="G48" s="134">
        <f t="shared" si="12"/>
        <v>232800</v>
      </c>
      <c r="H48" s="11" t="s">
        <v>346</v>
      </c>
    </row>
    <row r="49" spans="1:8" ht="15">
      <c r="A49" s="135" t="s">
        <v>347</v>
      </c>
      <c r="B49" s="136">
        <v>191260</v>
      </c>
      <c r="C49" s="136">
        <v>-40500</v>
      </c>
      <c r="D49" s="134">
        <f t="shared" si="8"/>
        <v>150760</v>
      </c>
      <c r="E49" s="136">
        <v>119260</v>
      </c>
      <c r="F49" s="136">
        <v>119260</v>
      </c>
      <c r="G49" s="134">
        <f t="shared" ref="G49:G57" si="13">D49-E49</f>
        <v>31500</v>
      </c>
      <c r="H49" s="11" t="s">
        <v>348</v>
      </c>
    </row>
    <row r="50" spans="1:8" ht="15">
      <c r="A50" s="135" t="s">
        <v>349</v>
      </c>
      <c r="B50" s="136">
        <v>100000</v>
      </c>
      <c r="C50" s="136">
        <v>0</v>
      </c>
      <c r="D50" s="134">
        <f t="shared" si="8"/>
        <v>100000</v>
      </c>
      <c r="E50" s="136">
        <v>0</v>
      </c>
      <c r="F50" s="136">
        <v>0</v>
      </c>
      <c r="G50" s="134">
        <f t="shared" si="13"/>
        <v>100000</v>
      </c>
      <c r="H50" s="11" t="s">
        <v>350</v>
      </c>
    </row>
    <row r="51" spans="1:8">
      <c r="A51" s="135" t="s">
        <v>351</v>
      </c>
      <c r="B51" s="134"/>
      <c r="C51" s="134"/>
      <c r="D51" s="134">
        <f t="shared" si="8"/>
        <v>0</v>
      </c>
      <c r="E51" s="134"/>
      <c r="F51" s="134"/>
      <c r="G51" s="134">
        <f t="shared" si="13"/>
        <v>0</v>
      </c>
      <c r="H51" s="11" t="s">
        <v>352</v>
      </c>
    </row>
    <row r="52" spans="1:8">
      <c r="A52" s="135" t="s">
        <v>353</v>
      </c>
      <c r="B52" s="134"/>
      <c r="C52" s="134"/>
      <c r="D52" s="134">
        <f t="shared" si="8"/>
        <v>0</v>
      </c>
      <c r="E52" s="134"/>
      <c r="F52" s="134"/>
      <c r="G52" s="134">
        <f t="shared" si="13"/>
        <v>0</v>
      </c>
      <c r="H52" s="11" t="s">
        <v>354</v>
      </c>
    </row>
    <row r="53" spans="1:8">
      <c r="A53" s="135" t="s">
        <v>355</v>
      </c>
      <c r="B53" s="134"/>
      <c r="C53" s="134"/>
      <c r="D53" s="134">
        <f t="shared" si="8"/>
        <v>0</v>
      </c>
      <c r="E53" s="134"/>
      <c r="F53" s="134"/>
      <c r="G53" s="134">
        <f t="shared" si="13"/>
        <v>0</v>
      </c>
      <c r="H53" s="11" t="s">
        <v>356</v>
      </c>
    </row>
    <row r="54" spans="1:8" ht="15">
      <c r="A54" s="135" t="s">
        <v>357</v>
      </c>
      <c r="B54" s="136">
        <v>101300</v>
      </c>
      <c r="C54" s="136">
        <v>0</v>
      </c>
      <c r="D54" s="134">
        <f t="shared" si="8"/>
        <v>101300</v>
      </c>
      <c r="E54" s="136">
        <v>0</v>
      </c>
      <c r="F54" s="136">
        <v>0</v>
      </c>
      <c r="G54" s="134">
        <f t="shared" si="13"/>
        <v>101300</v>
      </c>
      <c r="H54" s="11" t="s">
        <v>358</v>
      </c>
    </row>
    <row r="55" spans="1:8">
      <c r="A55" s="135" t="s">
        <v>359</v>
      </c>
      <c r="B55" s="134"/>
      <c r="C55" s="134"/>
      <c r="D55" s="134">
        <f t="shared" si="8"/>
        <v>0</v>
      </c>
      <c r="E55" s="134"/>
      <c r="F55" s="134"/>
      <c r="G55" s="134">
        <f t="shared" si="13"/>
        <v>0</v>
      </c>
      <c r="H55" s="11" t="s">
        <v>360</v>
      </c>
    </row>
    <row r="56" spans="1:8">
      <c r="A56" s="135" t="s">
        <v>361</v>
      </c>
      <c r="B56" s="134"/>
      <c r="C56" s="134"/>
      <c r="D56" s="134">
        <f t="shared" si="8"/>
        <v>0</v>
      </c>
      <c r="E56" s="134"/>
      <c r="F56" s="134"/>
      <c r="G56" s="134">
        <f t="shared" si="13"/>
        <v>0</v>
      </c>
      <c r="H56" s="11" t="s">
        <v>362</v>
      </c>
    </row>
    <row r="57" spans="1:8" ht="15">
      <c r="A57" s="135" t="s">
        <v>363</v>
      </c>
      <c r="B57" s="134"/>
      <c r="C57" s="134"/>
      <c r="D57" s="134">
        <f t="shared" si="8"/>
        <v>0</v>
      </c>
      <c r="E57" s="134"/>
      <c r="F57" s="134"/>
      <c r="G57" s="134">
        <f t="shared" si="13"/>
        <v>0</v>
      </c>
      <c r="H57" s="10"/>
    </row>
    <row r="58" spans="1:8">
      <c r="A58" s="133" t="s">
        <v>364</v>
      </c>
      <c r="B58" s="134">
        <f>SUM(B59:B61)</f>
        <v>0</v>
      </c>
      <c r="C58" s="134">
        <f t="shared" ref="C58:G58" si="14">SUM(C59:C61)</f>
        <v>0</v>
      </c>
      <c r="D58" s="134">
        <f t="shared" si="14"/>
        <v>0</v>
      </c>
      <c r="E58" s="134">
        <f t="shared" si="14"/>
        <v>0</v>
      </c>
      <c r="F58" s="134">
        <f t="shared" si="14"/>
        <v>0</v>
      </c>
      <c r="G58" s="134">
        <f t="shared" si="14"/>
        <v>0</v>
      </c>
      <c r="H58" s="11" t="s">
        <v>365</v>
      </c>
    </row>
    <row r="59" spans="1:8">
      <c r="A59" s="135" t="s">
        <v>366</v>
      </c>
      <c r="B59" s="134"/>
      <c r="C59" s="134"/>
      <c r="D59" s="134">
        <f t="shared" si="8"/>
        <v>0</v>
      </c>
      <c r="E59" s="134"/>
      <c r="F59" s="134"/>
      <c r="G59" s="134">
        <f t="shared" ref="G59:G61" si="15">D59-E59</f>
        <v>0</v>
      </c>
      <c r="H59" s="11" t="s">
        <v>367</v>
      </c>
    </row>
    <row r="60" spans="1:8">
      <c r="A60" s="135" t="s">
        <v>368</v>
      </c>
      <c r="B60" s="134"/>
      <c r="C60" s="134"/>
      <c r="D60" s="134">
        <f t="shared" si="8"/>
        <v>0</v>
      </c>
      <c r="E60" s="134"/>
      <c r="F60" s="134"/>
      <c r="G60" s="134">
        <f t="shared" si="15"/>
        <v>0</v>
      </c>
      <c r="H60" s="11" t="s">
        <v>369</v>
      </c>
    </row>
    <row r="61" spans="1:8" ht="15">
      <c r="A61" s="135" t="s">
        <v>370</v>
      </c>
      <c r="B61" s="134"/>
      <c r="C61" s="134"/>
      <c r="D61" s="134">
        <f t="shared" si="8"/>
        <v>0</v>
      </c>
      <c r="E61" s="134"/>
      <c r="F61" s="134"/>
      <c r="G61" s="134">
        <f t="shared" si="15"/>
        <v>0</v>
      </c>
      <c r="H61" s="10"/>
    </row>
    <row r="62" spans="1:8">
      <c r="A62" s="133" t="s">
        <v>371</v>
      </c>
      <c r="B62" s="134">
        <f>SUM(B63:B67,B69:B70)</f>
        <v>360000</v>
      </c>
      <c r="C62" s="134">
        <f t="shared" ref="C62:G62" si="16">SUM(C63:C67,C69:C70)</f>
        <v>-360000</v>
      </c>
      <c r="D62" s="134">
        <f t="shared" si="16"/>
        <v>0</v>
      </c>
      <c r="E62" s="134">
        <f t="shared" si="16"/>
        <v>0</v>
      </c>
      <c r="F62" s="134">
        <f t="shared" si="16"/>
        <v>0</v>
      </c>
      <c r="G62" s="134">
        <f t="shared" si="16"/>
        <v>0</v>
      </c>
      <c r="H62" s="11" t="s">
        <v>372</v>
      </c>
    </row>
    <row r="63" spans="1:8">
      <c r="A63" s="135" t="s">
        <v>373</v>
      </c>
      <c r="B63" s="134"/>
      <c r="C63" s="134"/>
      <c r="D63" s="134">
        <f t="shared" si="8"/>
        <v>0</v>
      </c>
      <c r="E63" s="134"/>
      <c r="F63" s="134"/>
      <c r="G63" s="134">
        <f t="shared" ref="G63:G70" si="17">D63-E63</f>
        <v>0</v>
      </c>
      <c r="H63" s="11" t="s">
        <v>374</v>
      </c>
    </row>
    <row r="64" spans="1:8">
      <c r="A64" s="135" t="s">
        <v>375</v>
      </c>
      <c r="B64" s="134"/>
      <c r="C64" s="134"/>
      <c r="D64" s="134">
        <f t="shared" si="8"/>
        <v>0</v>
      </c>
      <c r="E64" s="134"/>
      <c r="F64" s="134"/>
      <c r="G64" s="134">
        <f t="shared" si="17"/>
        <v>0</v>
      </c>
      <c r="H64" s="11" t="s">
        <v>376</v>
      </c>
    </row>
    <row r="65" spans="1:8">
      <c r="A65" s="135" t="s">
        <v>377</v>
      </c>
      <c r="B65" s="134"/>
      <c r="C65" s="134"/>
      <c r="D65" s="134">
        <f t="shared" si="8"/>
        <v>0</v>
      </c>
      <c r="E65" s="134"/>
      <c r="F65" s="134"/>
      <c r="G65" s="134">
        <f t="shared" si="17"/>
        <v>0</v>
      </c>
      <c r="H65" s="11" t="s">
        <v>378</v>
      </c>
    </row>
    <row r="66" spans="1:8">
      <c r="A66" s="135" t="s">
        <v>379</v>
      </c>
      <c r="B66" s="134"/>
      <c r="C66" s="134"/>
      <c r="D66" s="134">
        <f t="shared" si="8"/>
        <v>0</v>
      </c>
      <c r="E66" s="134"/>
      <c r="F66" s="134"/>
      <c r="G66" s="134">
        <f t="shared" si="17"/>
        <v>0</v>
      </c>
      <c r="H66" s="11" t="s">
        <v>380</v>
      </c>
    </row>
    <row r="67" spans="1:8">
      <c r="A67" s="135" t="s">
        <v>381</v>
      </c>
      <c r="B67" s="134"/>
      <c r="C67" s="134"/>
      <c r="D67" s="134">
        <f t="shared" si="8"/>
        <v>0</v>
      </c>
      <c r="E67" s="134"/>
      <c r="F67" s="134"/>
      <c r="G67" s="134">
        <f t="shared" si="17"/>
        <v>0</v>
      </c>
      <c r="H67" s="11"/>
    </row>
    <row r="68" spans="1:8">
      <c r="A68" s="135" t="s">
        <v>616</v>
      </c>
      <c r="B68" s="134"/>
      <c r="C68" s="134"/>
      <c r="D68" s="134">
        <f t="shared" si="8"/>
        <v>0</v>
      </c>
      <c r="E68" s="134"/>
      <c r="F68" s="134"/>
      <c r="G68" s="134">
        <f t="shared" si="17"/>
        <v>0</v>
      </c>
      <c r="H68" s="11" t="s">
        <v>382</v>
      </c>
    </row>
    <row r="69" spans="1:8">
      <c r="A69" s="135" t="s">
        <v>383</v>
      </c>
      <c r="B69" s="134"/>
      <c r="C69" s="134"/>
      <c r="D69" s="134">
        <f t="shared" si="8"/>
        <v>0</v>
      </c>
      <c r="E69" s="134"/>
      <c r="F69" s="134"/>
      <c r="G69" s="134">
        <f t="shared" si="17"/>
        <v>0</v>
      </c>
      <c r="H69" s="11" t="s">
        <v>384</v>
      </c>
    </row>
    <row r="70" spans="1:8" ht="15">
      <c r="A70" s="135" t="s">
        <v>385</v>
      </c>
      <c r="B70" s="136">
        <v>360000</v>
      </c>
      <c r="C70" s="136">
        <v>-360000</v>
      </c>
      <c r="D70" s="134">
        <f t="shared" si="8"/>
        <v>0</v>
      </c>
      <c r="E70" s="136">
        <v>0</v>
      </c>
      <c r="F70" s="136">
        <v>0</v>
      </c>
      <c r="G70" s="134">
        <f t="shared" si="17"/>
        <v>0</v>
      </c>
      <c r="H70" s="10"/>
    </row>
    <row r="71" spans="1:8">
      <c r="A71" s="133" t="s">
        <v>386</v>
      </c>
      <c r="B71" s="134">
        <f>SUM(B72:B74)</f>
        <v>4001206</v>
      </c>
      <c r="C71" s="134">
        <f t="shared" ref="C71:G71" si="18">SUM(C72:C74)</f>
        <v>0</v>
      </c>
      <c r="D71" s="134">
        <f t="shared" si="18"/>
        <v>4001206</v>
      </c>
      <c r="E71" s="134">
        <f t="shared" si="18"/>
        <v>498348.9</v>
      </c>
      <c r="F71" s="134">
        <f t="shared" si="18"/>
        <v>498348.9</v>
      </c>
      <c r="G71" s="134">
        <f t="shared" si="18"/>
        <v>3502857.1</v>
      </c>
      <c r="H71" s="11" t="s">
        <v>387</v>
      </c>
    </row>
    <row r="72" spans="1:8">
      <c r="A72" s="135" t="s">
        <v>388</v>
      </c>
      <c r="B72" s="134"/>
      <c r="C72" s="134"/>
      <c r="D72" s="134">
        <f t="shared" si="8"/>
        <v>0</v>
      </c>
      <c r="E72" s="134"/>
      <c r="F72" s="134"/>
      <c r="G72" s="134">
        <f t="shared" ref="G72:G74" si="19">D72-E72</f>
        <v>0</v>
      </c>
      <c r="H72" s="11" t="s">
        <v>389</v>
      </c>
    </row>
    <row r="73" spans="1:8">
      <c r="A73" s="135" t="s">
        <v>390</v>
      </c>
      <c r="B73" s="134"/>
      <c r="C73" s="134"/>
      <c r="D73" s="134">
        <f t="shared" si="8"/>
        <v>0</v>
      </c>
      <c r="E73" s="134"/>
      <c r="F73" s="134"/>
      <c r="G73" s="134">
        <f t="shared" si="19"/>
        <v>0</v>
      </c>
      <c r="H73" s="11" t="s">
        <v>391</v>
      </c>
    </row>
    <row r="74" spans="1:8" ht="15">
      <c r="A74" s="135" t="s">
        <v>392</v>
      </c>
      <c r="B74" s="136">
        <v>4001206</v>
      </c>
      <c r="C74" s="136">
        <v>0</v>
      </c>
      <c r="D74" s="134">
        <f t="shared" si="8"/>
        <v>4001206</v>
      </c>
      <c r="E74" s="136">
        <v>498348.9</v>
      </c>
      <c r="F74" s="136">
        <v>498348.9</v>
      </c>
      <c r="G74" s="134">
        <f t="shared" si="19"/>
        <v>3502857.1</v>
      </c>
      <c r="H74" s="10"/>
    </row>
    <row r="75" spans="1:8">
      <c r="A75" s="133" t="s">
        <v>393</v>
      </c>
      <c r="B75" s="134">
        <f>SUM(B76:B82)</f>
        <v>0</v>
      </c>
      <c r="C75" s="134">
        <f t="shared" ref="C75:G75" si="20">SUM(C76:C82)</f>
        <v>0</v>
      </c>
      <c r="D75" s="134">
        <f t="shared" si="20"/>
        <v>0</v>
      </c>
      <c r="E75" s="134">
        <f t="shared" si="20"/>
        <v>0</v>
      </c>
      <c r="F75" s="134">
        <f t="shared" si="20"/>
        <v>0</v>
      </c>
      <c r="G75" s="134">
        <f t="shared" si="20"/>
        <v>0</v>
      </c>
      <c r="H75" s="11" t="s">
        <v>394</v>
      </c>
    </row>
    <row r="76" spans="1:8">
      <c r="A76" s="135" t="s">
        <v>395</v>
      </c>
      <c r="B76" s="134"/>
      <c r="C76" s="134"/>
      <c r="D76" s="134">
        <f t="shared" si="8"/>
        <v>0</v>
      </c>
      <c r="E76" s="134"/>
      <c r="F76" s="134"/>
      <c r="G76" s="134">
        <f t="shared" ref="G76:G82" si="21">D76-E76</f>
        <v>0</v>
      </c>
      <c r="H76" s="11" t="s">
        <v>396</v>
      </c>
    </row>
    <row r="77" spans="1:8">
      <c r="A77" s="135" t="s">
        <v>397</v>
      </c>
      <c r="B77" s="134"/>
      <c r="C77" s="134"/>
      <c r="D77" s="134">
        <f t="shared" si="8"/>
        <v>0</v>
      </c>
      <c r="E77" s="134"/>
      <c r="F77" s="134"/>
      <c r="G77" s="134">
        <f t="shared" si="21"/>
        <v>0</v>
      </c>
      <c r="H77" s="11" t="s">
        <v>398</v>
      </c>
    </row>
    <row r="78" spans="1:8">
      <c r="A78" s="135" t="s">
        <v>399</v>
      </c>
      <c r="B78" s="134"/>
      <c r="C78" s="134"/>
      <c r="D78" s="134">
        <f t="shared" si="8"/>
        <v>0</v>
      </c>
      <c r="E78" s="134"/>
      <c r="F78" s="134"/>
      <c r="G78" s="134">
        <f t="shared" si="21"/>
        <v>0</v>
      </c>
      <c r="H78" s="11" t="s">
        <v>400</v>
      </c>
    </row>
    <row r="79" spans="1:8">
      <c r="A79" s="135" t="s">
        <v>401</v>
      </c>
      <c r="B79" s="134"/>
      <c r="C79" s="134"/>
      <c r="D79" s="134">
        <f t="shared" si="8"/>
        <v>0</v>
      </c>
      <c r="E79" s="134"/>
      <c r="F79" s="134"/>
      <c r="G79" s="134">
        <f t="shared" si="21"/>
        <v>0</v>
      </c>
      <c r="H79" s="11" t="s">
        <v>402</v>
      </c>
    </row>
    <row r="80" spans="1:8">
      <c r="A80" s="135" t="s">
        <v>403</v>
      </c>
      <c r="B80" s="134"/>
      <c r="C80" s="134"/>
      <c r="D80" s="134">
        <f t="shared" si="8"/>
        <v>0</v>
      </c>
      <c r="E80" s="134"/>
      <c r="F80" s="134"/>
      <c r="G80" s="134">
        <f t="shared" si="21"/>
        <v>0</v>
      </c>
      <c r="H80" s="11" t="s">
        <v>404</v>
      </c>
    </row>
    <row r="81" spans="1:8">
      <c r="A81" s="135" t="s">
        <v>405</v>
      </c>
      <c r="B81" s="134"/>
      <c r="C81" s="134"/>
      <c r="D81" s="134">
        <f t="shared" si="8"/>
        <v>0</v>
      </c>
      <c r="E81" s="134"/>
      <c r="F81" s="134"/>
      <c r="G81" s="134">
        <f t="shared" si="21"/>
        <v>0</v>
      </c>
      <c r="H81" s="11" t="s">
        <v>406</v>
      </c>
    </row>
    <row r="82" spans="1:8" ht="15">
      <c r="A82" s="135" t="s">
        <v>407</v>
      </c>
      <c r="B82" s="134"/>
      <c r="C82" s="134"/>
      <c r="D82" s="134">
        <f t="shared" si="8"/>
        <v>0</v>
      </c>
      <c r="E82" s="134"/>
      <c r="F82" s="134"/>
      <c r="G82" s="134">
        <f t="shared" si="21"/>
        <v>0</v>
      </c>
      <c r="H82" s="10"/>
    </row>
    <row r="83" spans="1:8" ht="15">
      <c r="A83" s="137"/>
      <c r="B83" s="138"/>
      <c r="C83" s="138"/>
      <c r="D83" s="138"/>
      <c r="E83" s="138"/>
      <c r="F83" s="138"/>
      <c r="G83" s="138"/>
      <c r="H83" s="10"/>
    </row>
    <row r="84" spans="1:8" ht="15">
      <c r="A84" s="139" t="s">
        <v>408</v>
      </c>
      <c r="B84" s="132">
        <f>B85+B93+B103+B113+B123+B133+B137+B146+B150</f>
        <v>246771706</v>
      </c>
      <c r="C84" s="132">
        <f t="shared" ref="C84:G84" si="22">C85+C93+C103+C113+C123+C133+C137+C146+C150</f>
        <v>600000</v>
      </c>
      <c r="D84" s="132">
        <f t="shared" si="22"/>
        <v>247371706</v>
      </c>
      <c r="E84" s="132">
        <f t="shared" si="22"/>
        <v>34493605.640000001</v>
      </c>
      <c r="F84" s="132">
        <f t="shared" si="22"/>
        <v>34491204.439999998</v>
      </c>
      <c r="G84" s="132">
        <f t="shared" si="22"/>
        <v>212878100.36000001</v>
      </c>
      <c r="H84" s="10"/>
    </row>
    <row r="85" spans="1:8">
      <c r="A85" s="133" t="s">
        <v>275</v>
      </c>
      <c r="B85" s="134">
        <f>SUM(B86:B92)</f>
        <v>17848420</v>
      </c>
      <c r="C85" s="134">
        <f t="shared" ref="C85:G85" si="23">SUM(C86:C92)</f>
        <v>0</v>
      </c>
      <c r="D85" s="134">
        <f t="shared" si="23"/>
        <v>17848420</v>
      </c>
      <c r="E85" s="134">
        <f t="shared" si="23"/>
        <v>3274279.01</v>
      </c>
      <c r="F85" s="134">
        <f t="shared" si="23"/>
        <v>3274279.01</v>
      </c>
      <c r="G85" s="134">
        <f t="shared" si="23"/>
        <v>14574140.99</v>
      </c>
      <c r="H85" s="11" t="s">
        <v>409</v>
      </c>
    </row>
    <row r="86" spans="1:8">
      <c r="A86" s="135" t="s">
        <v>277</v>
      </c>
      <c r="B86" s="134"/>
      <c r="C86" s="134"/>
      <c r="D86" s="134">
        <f t="shared" ref="D86:D92" si="24">B86+C86</f>
        <v>0</v>
      </c>
      <c r="E86" s="134"/>
      <c r="F86" s="134"/>
      <c r="G86" s="134">
        <f t="shared" ref="G86:G92" si="25">D86-E86</f>
        <v>0</v>
      </c>
      <c r="H86" s="11" t="s">
        <v>410</v>
      </c>
    </row>
    <row r="87" spans="1:8">
      <c r="A87" s="135" t="s">
        <v>279</v>
      </c>
      <c r="B87" s="134"/>
      <c r="C87" s="134"/>
      <c r="D87" s="134">
        <f t="shared" si="24"/>
        <v>0</v>
      </c>
      <c r="E87" s="134"/>
      <c r="F87" s="134"/>
      <c r="G87" s="134">
        <f t="shared" si="25"/>
        <v>0</v>
      </c>
      <c r="H87" s="11" t="s">
        <v>411</v>
      </c>
    </row>
    <row r="88" spans="1:8">
      <c r="A88" s="135" t="s">
        <v>281</v>
      </c>
      <c r="B88" s="134"/>
      <c r="C88" s="134"/>
      <c r="D88" s="134">
        <f t="shared" si="24"/>
        <v>0</v>
      </c>
      <c r="E88" s="134"/>
      <c r="F88" s="134"/>
      <c r="G88" s="134">
        <f t="shared" si="25"/>
        <v>0</v>
      </c>
      <c r="H88" s="11" t="s">
        <v>412</v>
      </c>
    </row>
    <row r="89" spans="1:8" ht="15">
      <c r="A89" s="135" t="s">
        <v>283</v>
      </c>
      <c r="B89" s="136">
        <v>9556400</v>
      </c>
      <c r="C89" s="136">
        <v>0</v>
      </c>
      <c r="D89" s="134">
        <f t="shared" si="24"/>
        <v>9556400</v>
      </c>
      <c r="E89" s="136">
        <v>1476532.22</v>
      </c>
      <c r="F89" s="136">
        <v>1476532.22</v>
      </c>
      <c r="G89" s="134">
        <f t="shared" si="25"/>
        <v>8079867.7800000003</v>
      </c>
      <c r="H89" s="11" t="s">
        <v>413</v>
      </c>
    </row>
    <row r="90" spans="1:8" ht="15">
      <c r="A90" s="135" t="s">
        <v>285</v>
      </c>
      <c r="B90" s="136">
        <v>8292020</v>
      </c>
      <c r="C90" s="136">
        <v>0</v>
      </c>
      <c r="D90" s="134">
        <f t="shared" si="24"/>
        <v>8292020</v>
      </c>
      <c r="E90" s="136">
        <v>1797746.79</v>
      </c>
      <c r="F90" s="136">
        <v>1797746.79</v>
      </c>
      <c r="G90" s="134">
        <f t="shared" si="25"/>
        <v>6494273.21</v>
      </c>
      <c r="H90" s="11" t="s">
        <v>414</v>
      </c>
    </row>
    <row r="91" spans="1:8">
      <c r="A91" s="135" t="s">
        <v>287</v>
      </c>
      <c r="B91" s="134"/>
      <c r="C91" s="134"/>
      <c r="D91" s="134">
        <f t="shared" si="24"/>
        <v>0</v>
      </c>
      <c r="E91" s="134"/>
      <c r="F91" s="134"/>
      <c r="G91" s="134">
        <f t="shared" si="25"/>
        <v>0</v>
      </c>
      <c r="H91" s="11" t="s">
        <v>415</v>
      </c>
    </row>
    <row r="92" spans="1:8" ht="15">
      <c r="A92" s="135" t="s">
        <v>289</v>
      </c>
      <c r="B92" s="134"/>
      <c r="C92" s="134"/>
      <c r="D92" s="134">
        <f t="shared" si="24"/>
        <v>0</v>
      </c>
      <c r="E92" s="134"/>
      <c r="F92" s="134"/>
      <c r="G92" s="134">
        <f t="shared" si="25"/>
        <v>0</v>
      </c>
      <c r="H92" s="10"/>
    </row>
    <row r="93" spans="1:8">
      <c r="A93" s="133" t="s">
        <v>290</v>
      </c>
      <c r="B93" s="134">
        <f>SUM(B94:B102)</f>
        <v>30637997</v>
      </c>
      <c r="C93" s="134">
        <f t="shared" ref="C93:G93" si="26">SUM(C94:C102)</f>
        <v>0</v>
      </c>
      <c r="D93" s="134">
        <f t="shared" si="26"/>
        <v>30637997</v>
      </c>
      <c r="E93" s="134">
        <f t="shared" si="26"/>
        <v>6280184.4299999997</v>
      </c>
      <c r="F93" s="134">
        <f t="shared" si="26"/>
        <v>6279047.6299999999</v>
      </c>
      <c r="G93" s="134">
        <f t="shared" si="26"/>
        <v>24357812.57</v>
      </c>
      <c r="H93" s="11" t="s">
        <v>416</v>
      </c>
    </row>
    <row r="94" spans="1:8" ht="15">
      <c r="A94" s="135" t="s">
        <v>292</v>
      </c>
      <c r="B94" s="136">
        <v>272900</v>
      </c>
      <c r="C94" s="136">
        <v>0</v>
      </c>
      <c r="D94" s="134">
        <f t="shared" ref="D94:D102" si="27">B94+C94</f>
        <v>272900</v>
      </c>
      <c r="E94" s="136">
        <v>48620</v>
      </c>
      <c r="F94" s="136">
        <v>48620</v>
      </c>
      <c r="G94" s="134">
        <f t="shared" ref="G94:G102" si="28">D94-E94</f>
        <v>224280</v>
      </c>
      <c r="H94" s="11" t="s">
        <v>417</v>
      </c>
    </row>
    <row r="95" spans="1:8">
      <c r="A95" s="135" t="s">
        <v>294</v>
      </c>
      <c r="B95" s="134"/>
      <c r="C95" s="134"/>
      <c r="D95" s="134">
        <f t="shared" si="27"/>
        <v>0</v>
      </c>
      <c r="E95" s="134"/>
      <c r="F95" s="134"/>
      <c r="G95" s="134">
        <f t="shared" si="28"/>
        <v>0</v>
      </c>
      <c r="H95" s="11" t="s">
        <v>418</v>
      </c>
    </row>
    <row r="96" spans="1:8">
      <c r="A96" s="135" t="s">
        <v>296</v>
      </c>
      <c r="B96" s="134"/>
      <c r="C96" s="134"/>
      <c r="D96" s="134">
        <f t="shared" si="27"/>
        <v>0</v>
      </c>
      <c r="E96" s="134"/>
      <c r="F96" s="134"/>
      <c r="G96" s="134">
        <f t="shared" si="28"/>
        <v>0</v>
      </c>
      <c r="H96" s="11" t="s">
        <v>419</v>
      </c>
    </row>
    <row r="97" spans="1:8" ht="15">
      <c r="A97" s="135" t="s">
        <v>298</v>
      </c>
      <c r="B97" s="136">
        <v>3296000</v>
      </c>
      <c r="C97" s="136">
        <v>250000</v>
      </c>
      <c r="D97" s="134">
        <f t="shared" si="27"/>
        <v>3546000</v>
      </c>
      <c r="E97" s="136">
        <v>1610716.1</v>
      </c>
      <c r="F97" s="136">
        <v>1610716.1</v>
      </c>
      <c r="G97" s="134">
        <f t="shared" si="28"/>
        <v>1935283.9</v>
      </c>
      <c r="H97" s="11" t="s">
        <v>420</v>
      </c>
    </row>
    <row r="98" spans="1:8" ht="15">
      <c r="A98" s="140" t="s">
        <v>300</v>
      </c>
      <c r="B98" s="136">
        <v>730400</v>
      </c>
      <c r="C98" s="136">
        <v>0</v>
      </c>
      <c r="D98" s="134">
        <f t="shared" si="27"/>
        <v>730400</v>
      </c>
      <c r="E98" s="136">
        <v>181275.38</v>
      </c>
      <c r="F98" s="136">
        <v>181275.38</v>
      </c>
      <c r="G98" s="134">
        <f t="shared" si="28"/>
        <v>549124.62</v>
      </c>
      <c r="H98" s="11" t="s">
        <v>421</v>
      </c>
    </row>
    <row r="99" spans="1:8" ht="15">
      <c r="A99" s="135" t="s">
        <v>302</v>
      </c>
      <c r="B99" s="136">
        <v>17031120</v>
      </c>
      <c r="C99" s="136">
        <v>-250000</v>
      </c>
      <c r="D99" s="134">
        <f t="shared" si="27"/>
        <v>16781120</v>
      </c>
      <c r="E99" s="136">
        <v>3369213.98</v>
      </c>
      <c r="F99" s="136">
        <v>3369213.98</v>
      </c>
      <c r="G99" s="134">
        <f t="shared" si="28"/>
        <v>13411906.02</v>
      </c>
      <c r="H99" s="11" t="s">
        <v>422</v>
      </c>
    </row>
    <row r="100" spans="1:8" ht="15">
      <c r="A100" s="135" t="s">
        <v>304</v>
      </c>
      <c r="B100" s="136">
        <v>3497392</v>
      </c>
      <c r="C100" s="136">
        <v>0</v>
      </c>
      <c r="D100" s="134">
        <f t="shared" si="27"/>
        <v>3497392</v>
      </c>
      <c r="E100" s="136">
        <v>438</v>
      </c>
      <c r="F100" s="136">
        <v>438</v>
      </c>
      <c r="G100" s="134">
        <f t="shared" si="28"/>
        <v>3496954</v>
      </c>
      <c r="H100" s="11" t="s">
        <v>423</v>
      </c>
    </row>
    <row r="101" spans="1:8" ht="15">
      <c r="A101" s="135" t="s">
        <v>306</v>
      </c>
      <c r="B101" s="136">
        <v>1018585</v>
      </c>
      <c r="C101" s="136">
        <v>0</v>
      </c>
      <c r="D101" s="134">
        <f t="shared" si="27"/>
        <v>1018585</v>
      </c>
      <c r="E101" s="136">
        <v>34438.04</v>
      </c>
      <c r="F101" s="136">
        <v>34438.04</v>
      </c>
      <c r="G101" s="134">
        <f t="shared" si="28"/>
        <v>984146.96</v>
      </c>
      <c r="H101" s="11" t="s">
        <v>424</v>
      </c>
    </row>
    <row r="102" spans="1:8" ht="15">
      <c r="A102" s="135" t="s">
        <v>308</v>
      </c>
      <c r="B102" s="136">
        <v>4791600</v>
      </c>
      <c r="C102" s="136">
        <v>0</v>
      </c>
      <c r="D102" s="134">
        <f t="shared" si="27"/>
        <v>4791600</v>
      </c>
      <c r="E102" s="136">
        <v>1035482.93</v>
      </c>
      <c r="F102" s="136">
        <v>1034346.13</v>
      </c>
      <c r="G102" s="134">
        <f t="shared" si="28"/>
        <v>3756117.07</v>
      </c>
      <c r="H102" s="10"/>
    </row>
    <row r="103" spans="1:8">
      <c r="A103" s="133" t="s">
        <v>309</v>
      </c>
      <c r="B103" s="134">
        <f>SUM(B104:B112)</f>
        <v>29436895.57</v>
      </c>
      <c r="C103" s="134">
        <f t="shared" ref="C103:G103" si="29">SUM(C104:C112)</f>
        <v>515200</v>
      </c>
      <c r="D103" s="134">
        <f t="shared" si="29"/>
        <v>29952095.57</v>
      </c>
      <c r="E103" s="134">
        <f t="shared" si="29"/>
        <v>5603195.2000000002</v>
      </c>
      <c r="F103" s="134">
        <f t="shared" si="29"/>
        <v>5601930.7999999998</v>
      </c>
      <c r="G103" s="134">
        <f t="shared" si="29"/>
        <v>24348900.370000001</v>
      </c>
      <c r="H103" s="11" t="s">
        <v>425</v>
      </c>
    </row>
    <row r="104" spans="1:8" ht="15">
      <c r="A104" s="135" t="s">
        <v>311</v>
      </c>
      <c r="B104" s="136">
        <v>11808750</v>
      </c>
      <c r="C104" s="136">
        <v>0</v>
      </c>
      <c r="D104" s="134">
        <f t="shared" ref="D104:D112" si="30">B104+C104</f>
        <v>11808750</v>
      </c>
      <c r="E104" s="136">
        <v>4208966.75</v>
      </c>
      <c r="F104" s="136">
        <v>4208966.75</v>
      </c>
      <c r="G104" s="134">
        <f t="shared" ref="G104:G112" si="31">D104-E104</f>
        <v>7599783.25</v>
      </c>
      <c r="H104" s="11" t="s">
        <v>426</v>
      </c>
    </row>
    <row r="105" spans="1:8" ht="15">
      <c r="A105" s="135" t="s">
        <v>313</v>
      </c>
      <c r="B105" s="136">
        <v>757334</v>
      </c>
      <c r="C105" s="136">
        <v>0</v>
      </c>
      <c r="D105" s="134">
        <f t="shared" si="30"/>
        <v>757334</v>
      </c>
      <c r="E105" s="136">
        <v>0</v>
      </c>
      <c r="F105" s="136">
        <v>0</v>
      </c>
      <c r="G105" s="134">
        <f t="shared" si="31"/>
        <v>757334</v>
      </c>
      <c r="H105" s="11" t="s">
        <v>427</v>
      </c>
    </row>
    <row r="106" spans="1:8" ht="15">
      <c r="A106" s="135" t="s">
        <v>315</v>
      </c>
      <c r="B106" s="136">
        <v>5697877</v>
      </c>
      <c r="C106" s="136">
        <v>0</v>
      </c>
      <c r="D106" s="134">
        <f t="shared" si="30"/>
        <v>5697877</v>
      </c>
      <c r="E106" s="136">
        <v>0</v>
      </c>
      <c r="F106" s="136">
        <v>0</v>
      </c>
      <c r="G106" s="134">
        <f t="shared" si="31"/>
        <v>5697877</v>
      </c>
      <c r="H106" s="11" t="s">
        <v>428</v>
      </c>
    </row>
    <row r="107" spans="1:8" ht="15">
      <c r="A107" s="135" t="s">
        <v>317</v>
      </c>
      <c r="B107" s="136">
        <v>1603823</v>
      </c>
      <c r="C107" s="136">
        <v>0</v>
      </c>
      <c r="D107" s="134">
        <f t="shared" si="30"/>
        <v>1603823</v>
      </c>
      <c r="E107" s="136">
        <v>102873.36</v>
      </c>
      <c r="F107" s="136">
        <v>102873.36</v>
      </c>
      <c r="G107" s="134">
        <f t="shared" si="31"/>
        <v>1500949.64</v>
      </c>
      <c r="H107" s="11" t="s">
        <v>429</v>
      </c>
    </row>
    <row r="108" spans="1:8" ht="15">
      <c r="A108" s="135" t="s">
        <v>319</v>
      </c>
      <c r="B108" s="136">
        <v>7492991</v>
      </c>
      <c r="C108" s="136">
        <v>115200</v>
      </c>
      <c r="D108" s="134">
        <f t="shared" si="30"/>
        <v>7608191</v>
      </c>
      <c r="E108" s="136">
        <v>1046778.61</v>
      </c>
      <c r="F108" s="136">
        <v>1045514.21</v>
      </c>
      <c r="G108" s="134">
        <f t="shared" si="31"/>
        <v>6561412.3899999997</v>
      </c>
      <c r="H108" s="11" t="s">
        <v>430</v>
      </c>
    </row>
    <row r="109" spans="1:8" ht="15">
      <c r="A109" s="135" t="s">
        <v>321</v>
      </c>
      <c r="B109" s="136">
        <v>13500</v>
      </c>
      <c r="C109" s="136">
        <v>0</v>
      </c>
      <c r="D109" s="134">
        <f t="shared" si="30"/>
        <v>13500</v>
      </c>
      <c r="E109" s="136">
        <v>0</v>
      </c>
      <c r="F109" s="136">
        <v>0</v>
      </c>
      <c r="G109" s="134">
        <f t="shared" si="31"/>
        <v>13500</v>
      </c>
      <c r="H109" s="11" t="s">
        <v>431</v>
      </c>
    </row>
    <row r="110" spans="1:8" ht="15">
      <c r="A110" s="135" t="s">
        <v>323</v>
      </c>
      <c r="B110" s="136">
        <v>52500</v>
      </c>
      <c r="C110" s="136">
        <v>0</v>
      </c>
      <c r="D110" s="134">
        <f t="shared" si="30"/>
        <v>52500</v>
      </c>
      <c r="E110" s="136">
        <v>0</v>
      </c>
      <c r="F110" s="136">
        <v>0</v>
      </c>
      <c r="G110" s="134">
        <f t="shared" si="31"/>
        <v>52500</v>
      </c>
      <c r="H110" s="11" t="s">
        <v>432</v>
      </c>
    </row>
    <row r="111" spans="1:8" ht="15">
      <c r="A111" s="135" t="s">
        <v>325</v>
      </c>
      <c r="B111" s="136">
        <v>334500</v>
      </c>
      <c r="C111" s="136">
        <v>400000</v>
      </c>
      <c r="D111" s="134">
        <f t="shared" si="30"/>
        <v>734500</v>
      </c>
      <c r="E111" s="136">
        <v>50555.01</v>
      </c>
      <c r="F111" s="136">
        <v>50555.01</v>
      </c>
      <c r="G111" s="134">
        <f t="shared" si="31"/>
        <v>683944.99</v>
      </c>
      <c r="H111" s="11" t="s">
        <v>433</v>
      </c>
    </row>
    <row r="112" spans="1:8" ht="15">
      <c r="A112" s="135" t="s">
        <v>327</v>
      </c>
      <c r="B112" s="136">
        <v>1675620.57</v>
      </c>
      <c r="C112" s="136">
        <v>0</v>
      </c>
      <c r="D112" s="134">
        <f t="shared" si="30"/>
        <v>1675620.57</v>
      </c>
      <c r="E112" s="136">
        <v>194021.47</v>
      </c>
      <c r="F112" s="136">
        <v>194021.47</v>
      </c>
      <c r="G112" s="134">
        <f t="shared" si="31"/>
        <v>1481599.1</v>
      </c>
      <c r="H112" s="10"/>
    </row>
    <row r="113" spans="1:8">
      <c r="A113" s="133" t="s">
        <v>328</v>
      </c>
      <c r="B113" s="134">
        <f>SUM(B114:B122)</f>
        <v>19146831</v>
      </c>
      <c r="C113" s="134">
        <f t="shared" ref="C113:G113" si="32">SUM(C114:C122)</f>
        <v>0</v>
      </c>
      <c r="D113" s="134">
        <f t="shared" si="32"/>
        <v>19146831</v>
      </c>
      <c r="E113" s="134">
        <f t="shared" si="32"/>
        <v>2520822</v>
      </c>
      <c r="F113" s="134">
        <f t="shared" si="32"/>
        <v>2520822</v>
      </c>
      <c r="G113" s="134">
        <f t="shared" si="32"/>
        <v>16626009</v>
      </c>
      <c r="H113" s="11" t="s">
        <v>434</v>
      </c>
    </row>
    <row r="114" spans="1:8" ht="15">
      <c r="A114" s="135" t="s">
        <v>330</v>
      </c>
      <c r="B114" s="136">
        <v>14441553</v>
      </c>
      <c r="C114" s="136">
        <v>0</v>
      </c>
      <c r="D114" s="134">
        <f t="shared" ref="D114:D122" si="33">B114+C114</f>
        <v>14441553</v>
      </c>
      <c r="E114" s="136">
        <v>1854546</v>
      </c>
      <c r="F114" s="136">
        <v>1854546</v>
      </c>
      <c r="G114" s="134">
        <f t="shared" ref="G114:G122" si="34">D114-E114</f>
        <v>12587007</v>
      </c>
      <c r="H114" s="11" t="s">
        <v>435</v>
      </c>
    </row>
    <row r="115" spans="1:8">
      <c r="A115" s="135" t="s">
        <v>332</v>
      </c>
      <c r="B115" s="134"/>
      <c r="C115" s="134"/>
      <c r="D115" s="134">
        <f t="shared" si="33"/>
        <v>0</v>
      </c>
      <c r="E115" s="134"/>
      <c r="F115" s="134"/>
      <c r="G115" s="134">
        <f t="shared" si="34"/>
        <v>0</v>
      </c>
      <c r="H115" s="11" t="s">
        <v>436</v>
      </c>
    </row>
    <row r="116" spans="1:8">
      <c r="A116" s="135" t="s">
        <v>334</v>
      </c>
      <c r="B116" s="134"/>
      <c r="C116" s="134"/>
      <c r="D116" s="134">
        <f t="shared" si="33"/>
        <v>0</v>
      </c>
      <c r="E116" s="134"/>
      <c r="F116" s="134"/>
      <c r="G116" s="134">
        <f t="shared" si="34"/>
        <v>0</v>
      </c>
      <c r="H116" s="11" t="s">
        <v>437</v>
      </c>
    </row>
    <row r="117" spans="1:8" ht="15">
      <c r="A117" s="135" t="s">
        <v>336</v>
      </c>
      <c r="B117" s="136">
        <v>3955278</v>
      </c>
      <c r="C117" s="136">
        <v>0</v>
      </c>
      <c r="D117" s="134">
        <f t="shared" si="33"/>
        <v>3955278</v>
      </c>
      <c r="E117" s="136">
        <v>666276</v>
      </c>
      <c r="F117" s="136">
        <v>666276</v>
      </c>
      <c r="G117" s="134">
        <f t="shared" si="34"/>
        <v>3289002</v>
      </c>
      <c r="H117" s="11" t="s">
        <v>438</v>
      </c>
    </row>
    <row r="118" spans="1:8">
      <c r="A118" s="135" t="s">
        <v>338</v>
      </c>
      <c r="B118" s="134"/>
      <c r="C118" s="134"/>
      <c r="D118" s="134">
        <f t="shared" si="33"/>
        <v>0</v>
      </c>
      <c r="E118" s="134"/>
      <c r="F118" s="134"/>
      <c r="G118" s="134">
        <f t="shared" si="34"/>
        <v>0</v>
      </c>
      <c r="H118" s="11" t="s">
        <v>439</v>
      </c>
    </row>
    <row r="119" spans="1:8" ht="15">
      <c r="A119" s="135" t="s">
        <v>340</v>
      </c>
      <c r="B119" s="136">
        <v>750000</v>
      </c>
      <c r="C119" s="136">
        <v>0</v>
      </c>
      <c r="D119" s="134">
        <f t="shared" si="33"/>
        <v>750000</v>
      </c>
      <c r="E119" s="136">
        <v>0</v>
      </c>
      <c r="F119" s="136">
        <v>0</v>
      </c>
      <c r="G119" s="134">
        <f t="shared" si="34"/>
        <v>750000</v>
      </c>
      <c r="H119" s="12"/>
    </row>
    <row r="120" spans="1:8">
      <c r="A120" s="135" t="s">
        <v>341</v>
      </c>
      <c r="B120" s="134"/>
      <c r="C120" s="134"/>
      <c r="D120" s="134">
        <f t="shared" si="33"/>
        <v>0</v>
      </c>
      <c r="E120" s="134"/>
      <c r="F120" s="134"/>
      <c r="G120" s="134">
        <f t="shared" si="34"/>
        <v>0</v>
      </c>
      <c r="H120" s="12"/>
    </row>
    <row r="121" spans="1:8">
      <c r="A121" s="135" t="s">
        <v>342</v>
      </c>
      <c r="B121" s="134"/>
      <c r="C121" s="134"/>
      <c r="D121" s="134">
        <f t="shared" si="33"/>
        <v>0</v>
      </c>
      <c r="E121" s="134"/>
      <c r="F121" s="134"/>
      <c r="G121" s="134">
        <f t="shared" si="34"/>
        <v>0</v>
      </c>
      <c r="H121" s="11" t="s">
        <v>440</v>
      </c>
    </row>
    <row r="122" spans="1:8" ht="15">
      <c r="A122" s="135" t="s">
        <v>344</v>
      </c>
      <c r="B122" s="134"/>
      <c r="C122" s="134"/>
      <c r="D122" s="134">
        <f t="shared" si="33"/>
        <v>0</v>
      </c>
      <c r="E122" s="134"/>
      <c r="F122" s="134"/>
      <c r="G122" s="134">
        <f t="shared" si="34"/>
        <v>0</v>
      </c>
      <c r="H122" s="10"/>
    </row>
    <row r="123" spans="1:8">
      <c r="A123" s="133" t="s">
        <v>345</v>
      </c>
      <c r="B123" s="134">
        <f>SUM(B124:B132)</f>
        <v>7926491</v>
      </c>
      <c r="C123" s="134">
        <f t="shared" ref="C123:G123" si="35">SUM(C124:C132)</f>
        <v>1384800</v>
      </c>
      <c r="D123" s="134">
        <f t="shared" si="35"/>
        <v>9311291</v>
      </c>
      <c r="E123" s="134">
        <f t="shared" si="35"/>
        <v>1714500</v>
      </c>
      <c r="F123" s="134">
        <f t="shared" si="35"/>
        <v>1714500</v>
      </c>
      <c r="G123" s="134">
        <f t="shared" si="35"/>
        <v>7596791</v>
      </c>
      <c r="H123" s="11" t="s">
        <v>441</v>
      </c>
    </row>
    <row r="124" spans="1:8" ht="15">
      <c r="A124" s="135" t="s">
        <v>347</v>
      </c>
      <c r="B124" s="136">
        <v>1106777</v>
      </c>
      <c r="C124" s="136">
        <v>200000</v>
      </c>
      <c r="D124" s="134">
        <f t="shared" ref="D124:D132" si="36">B124+C124</f>
        <v>1306777</v>
      </c>
      <c r="E124" s="136">
        <v>214500</v>
      </c>
      <c r="F124" s="136">
        <v>214500</v>
      </c>
      <c r="G124" s="134">
        <f t="shared" ref="G124:G132" si="37">D124-E124</f>
        <v>1092277</v>
      </c>
      <c r="H124" s="11" t="s">
        <v>442</v>
      </c>
    </row>
    <row r="125" spans="1:8" ht="15">
      <c r="A125" s="135" t="s">
        <v>349</v>
      </c>
      <c r="B125" s="136">
        <v>20000</v>
      </c>
      <c r="C125" s="136">
        <v>0</v>
      </c>
      <c r="D125" s="134">
        <f t="shared" si="36"/>
        <v>20000</v>
      </c>
      <c r="E125" s="136">
        <v>0</v>
      </c>
      <c r="F125" s="136">
        <v>0</v>
      </c>
      <c r="G125" s="134">
        <f t="shared" si="37"/>
        <v>20000</v>
      </c>
      <c r="H125" s="11" t="s">
        <v>443</v>
      </c>
    </row>
    <row r="126" spans="1:8">
      <c r="A126" s="135" t="s">
        <v>351</v>
      </c>
      <c r="B126" s="134"/>
      <c r="C126" s="134"/>
      <c r="D126" s="134">
        <f t="shared" si="36"/>
        <v>0</v>
      </c>
      <c r="E126" s="134"/>
      <c r="F126" s="134"/>
      <c r="G126" s="134">
        <f t="shared" si="37"/>
        <v>0</v>
      </c>
      <c r="H126" s="11" t="s">
        <v>444</v>
      </c>
    </row>
    <row r="127" spans="1:8" ht="15">
      <c r="A127" s="135" t="s">
        <v>353</v>
      </c>
      <c r="B127" s="136">
        <v>5308250</v>
      </c>
      <c r="C127" s="136">
        <v>2300000</v>
      </c>
      <c r="D127" s="134">
        <f t="shared" si="36"/>
        <v>7608250</v>
      </c>
      <c r="E127" s="136">
        <v>1500000</v>
      </c>
      <c r="F127" s="136">
        <v>1500000</v>
      </c>
      <c r="G127" s="134">
        <f t="shared" si="37"/>
        <v>6108250</v>
      </c>
      <c r="H127" s="11" t="s">
        <v>445</v>
      </c>
    </row>
    <row r="128" spans="1:8" ht="15">
      <c r="A128" s="135" t="s">
        <v>355</v>
      </c>
      <c r="B128" s="136">
        <v>140000</v>
      </c>
      <c r="C128" s="136">
        <v>0</v>
      </c>
      <c r="D128" s="134">
        <f t="shared" si="36"/>
        <v>140000</v>
      </c>
      <c r="E128" s="136">
        <v>0</v>
      </c>
      <c r="F128" s="136">
        <v>0</v>
      </c>
      <c r="G128" s="134">
        <f t="shared" si="37"/>
        <v>140000</v>
      </c>
      <c r="H128" s="11" t="s">
        <v>446</v>
      </c>
    </row>
    <row r="129" spans="1:8" ht="15">
      <c r="A129" s="135" t="s">
        <v>357</v>
      </c>
      <c r="B129" s="136">
        <v>220464</v>
      </c>
      <c r="C129" s="136">
        <v>0</v>
      </c>
      <c r="D129" s="134">
        <f t="shared" si="36"/>
        <v>220464</v>
      </c>
      <c r="E129" s="136">
        <v>0</v>
      </c>
      <c r="F129" s="136">
        <v>0</v>
      </c>
      <c r="G129" s="134">
        <f t="shared" si="37"/>
        <v>220464</v>
      </c>
      <c r="H129" s="11" t="s">
        <v>447</v>
      </c>
    </row>
    <row r="130" spans="1:8" ht="15">
      <c r="A130" s="135" t="s">
        <v>359</v>
      </c>
      <c r="B130" s="136">
        <v>1115200</v>
      </c>
      <c r="C130" s="136">
        <v>-1115200</v>
      </c>
      <c r="D130" s="134">
        <f t="shared" si="36"/>
        <v>0</v>
      </c>
      <c r="E130" s="136">
        <v>0</v>
      </c>
      <c r="F130" s="136">
        <v>0</v>
      </c>
      <c r="G130" s="134">
        <f t="shared" si="37"/>
        <v>0</v>
      </c>
      <c r="H130" s="11" t="s">
        <v>448</v>
      </c>
    </row>
    <row r="131" spans="1:8">
      <c r="A131" s="135" t="s">
        <v>361</v>
      </c>
      <c r="B131" s="134"/>
      <c r="C131" s="134"/>
      <c r="D131" s="134">
        <f t="shared" si="36"/>
        <v>0</v>
      </c>
      <c r="E131" s="134"/>
      <c r="F131" s="134"/>
      <c r="G131" s="134">
        <f t="shared" si="37"/>
        <v>0</v>
      </c>
      <c r="H131" s="11" t="s">
        <v>449</v>
      </c>
    </row>
    <row r="132" spans="1:8" ht="15">
      <c r="A132" s="135" t="s">
        <v>363</v>
      </c>
      <c r="B132" s="136">
        <v>15800</v>
      </c>
      <c r="C132" s="136">
        <v>0</v>
      </c>
      <c r="D132" s="134">
        <f t="shared" si="36"/>
        <v>15800</v>
      </c>
      <c r="E132" s="136">
        <v>0</v>
      </c>
      <c r="F132" s="136">
        <v>0</v>
      </c>
      <c r="G132" s="134">
        <f t="shared" si="37"/>
        <v>15800</v>
      </c>
      <c r="H132" s="10"/>
    </row>
    <row r="133" spans="1:8">
      <c r="A133" s="133" t="s">
        <v>364</v>
      </c>
      <c r="B133" s="134">
        <f>SUM(B134:B136)</f>
        <v>120924006</v>
      </c>
      <c r="C133" s="134">
        <f t="shared" ref="C133:G133" si="38">SUM(C134:C136)</f>
        <v>0</v>
      </c>
      <c r="D133" s="134">
        <f t="shared" si="38"/>
        <v>120924006</v>
      </c>
      <c r="E133" s="134">
        <f t="shared" si="38"/>
        <v>0</v>
      </c>
      <c r="F133" s="134">
        <f t="shared" si="38"/>
        <v>0</v>
      </c>
      <c r="G133" s="134">
        <f t="shared" si="38"/>
        <v>120924006</v>
      </c>
      <c r="H133" s="11" t="s">
        <v>450</v>
      </c>
    </row>
    <row r="134" spans="1:8" ht="15">
      <c r="A134" s="135" t="s">
        <v>366</v>
      </c>
      <c r="B134" s="136">
        <v>91873398</v>
      </c>
      <c r="C134" s="136">
        <v>0</v>
      </c>
      <c r="D134" s="134">
        <f t="shared" ref="D134:D157" si="39">B134+C134</f>
        <v>91873398</v>
      </c>
      <c r="E134" s="136">
        <v>0</v>
      </c>
      <c r="F134" s="136">
        <v>0</v>
      </c>
      <c r="G134" s="134">
        <f t="shared" ref="G134:G136" si="40">D134-E134</f>
        <v>91873398</v>
      </c>
      <c r="H134" s="11" t="s">
        <v>451</v>
      </c>
    </row>
    <row r="135" spans="1:8" ht="15">
      <c r="A135" s="135" t="s">
        <v>368</v>
      </c>
      <c r="B135" s="136">
        <v>28263112</v>
      </c>
      <c r="C135" s="136">
        <v>0</v>
      </c>
      <c r="D135" s="134">
        <f t="shared" si="39"/>
        <v>28263112</v>
      </c>
      <c r="E135" s="136">
        <v>0</v>
      </c>
      <c r="F135" s="136">
        <v>0</v>
      </c>
      <c r="G135" s="134">
        <f t="shared" si="40"/>
        <v>28263112</v>
      </c>
      <c r="H135" s="11" t="s">
        <v>452</v>
      </c>
    </row>
    <row r="136" spans="1:8" ht="15">
      <c r="A136" s="135" t="s">
        <v>370</v>
      </c>
      <c r="B136" s="136">
        <v>787496</v>
      </c>
      <c r="C136" s="136">
        <v>0</v>
      </c>
      <c r="D136" s="134">
        <f t="shared" si="39"/>
        <v>787496</v>
      </c>
      <c r="E136" s="136">
        <v>0</v>
      </c>
      <c r="F136" s="136">
        <v>0</v>
      </c>
      <c r="G136" s="134">
        <f t="shared" si="40"/>
        <v>787496</v>
      </c>
      <c r="H136" s="10"/>
    </row>
    <row r="137" spans="1:8">
      <c r="A137" s="133" t="s">
        <v>371</v>
      </c>
      <c r="B137" s="134">
        <f>SUM(B138:B142,B144:B145)</f>
        <v>2000000</v>
      </c>
      <c r="C137" s="134">
        <f t="shared" ref="C137:G137" si="41">SUM(C138:C142,C144:C145)</f>
        <v>0</v>
      </c>
      <c r="D137" s="134">
        <f t="shared" si="41"/>
        <v>2000000</v>
      </c>
      <c r="E137" s="134">
        <f t="shared" si="41"/>
        <v>0</v>
      </c>
      <c r="F137" s="134">
        <f t="shared" si="41"/>
        <v>0</v>
      </c>
      <c r="G137" s="134">
        <f t="shared" si="41"/>
        <v>2000000</v>
      </c>
      <c r="H137" s="11" t="s">
        <v>453</v>
      </c>
    </row>
    <row r="138" spans="1:8">
      <c r="A138" s="135" t="s">
        <v>373</v>
      </c>
      <c r="B138" s="134"/>
      <c r="C138" s="134"/>
      <c r="D138" s="134">
        <f t="shared" si="39"/>
        <v>0</v>
      </c>
      <c r="E138" s="134"/>
      <c r="F138" s="134"/>
      <c r="G138" s="134">
        <f t="shared" ref="G138:G145" si="42">D138-E138</f>
        <v>0</v>
      </c>
      <c r="H138" s="11" t="s">
        <v>454</v>
      </c>
    </row>
    <row r="139" spans="1:8">
      <c r="A139" s="135" t="s">
        <v>375</v>
      </c>
      <c r="B139" s="134"/>
      <c r="C139" s="134"/>
      <c r="D139" s="134">
        <f t="shared" si="39"/>
        <v>0</v>
      </c>
      <c r="E139" s="134"/>
      <c r="F139" s="134"/>
      <c r="G139" s="134">
        <f t="shared" si="42"/>
        <v>0</v>
      </c>
      <c r="H139" s="11" t="s">
        <v>455</v>
      </c>
    </row>
    <row r="140" spans="1:8">
      <c r="A140" s="135" t="s">
        <v>377</v>
      </c>
      <c r="B140" s="134"/>
      <c r="C140" s="134"/>
      <c r="D140" s="134">
        <f t="shared" si="39"/>
        <v>0</v>
      </c>
      <c r="E140" s="134"/>
      <c r="F140" s="134"/>
      <c r="G140" s="134">
        <f t="shared" si="42"/>
        <v>0</v>
      </c>
      <c r="H140" s="11" t="s">
        <v>456</v>
      </c>
    </row>
    <row r="141" spans="1:8">
      <c r="A141" s="135" t="s">
        <v>379</v>
      </c>
      <c r="B141" s="134"/>
      <c r="C141" s="134"/>
      <c r="D141" s="134">
        <f t="shared" si="39"/>
        <v>0</v>
      </c>
      <c r="E141" s="134"/>
      <c r="F141" s="134"/>
      <c r="G141" s="134">
        <f t="shared" si="42"/>
        <v>0</v>
      </c>
      <c r="H141" s="11" t="s">
        <v>457</v>
      </c>
    </row>
    <row r="142" spans="1:8">
      <c r="A142" s="135" t="s">
        <v>381</v>
      </c>
      <c r="B142" s="134"/>
      <c r="C142" s="134"/>
      <c r="D142" s="134">
        <f t="shared" si="39"/>
        <v>0</v>
      </c>
      <c r="E142" s="134"/>
      <c r="F142" s="134"/>
      <c r="G142" s="134">
        <f t="shared" si="42"/>
        <v>0</v>
      </c>
      <c r="H142" s="11"/>
    </row>
    <row r="143" spans="1:8">
      <c r="A143" s="135" t="s">
        <v>616</v>
      </c>
      <c r="B143" s="134"/>
      <c r="C143" s="134"/>
      <c r="D143" s="134">
        <f t="shared" si="39"/>
        <v>0</v>
      </c>
      <c r="E143" s="134"/>
      <c r="F143" s="134"/>
      <c r="G143" s="134">
        <f t="shared" si="42"/>
        <v>0</v>
      </c>
      <c r="H143" s="11" t="s">
        <v>458</v>
      </c>
    </row>
    <row r="144" spans="1:8">
      <c r="A144" s="135" t="s">
        <v>383</v>
      </c>
      <c r="B144" s="134"/>
      <c r="C144" s="134"/>
      <c r="D144" s="134">
        <f t="shared" si="39"/>
        <v>0</v>
      </c>
      <c r="E144" s="134"/>
      <c r="F144" s="134"/>
      <c r="G144" s="134">
        <f t="shared" si="42"/>
        <v>0</v>
      </c>
      <c r="H144" s="11" t="s">
        <v>459</v>
      </c>
    </row>
    <row r="145" spans="1:8" ht="15">
      <c r="A145" s="135" t="s">
        <v>385</v>
      </c>
      <c r="B145" s="136">
        <v>2000000</v>
      </c>
      <c r="C145" s="136">
        <v>0</v>
      </c>
      <c r="D145" s="134">
        <f t="shared" si="39"/>
        <v>2000000</v>
      </c>
      <c r="E145" s="136">
        <v>0</v>
      </c>
      <c r="F145" s="136">
        <v>0</v>
      </c>
      <c r="G145" s="134">
        <f t="shared" si="42"/>
        <v>2000000</v>
      </c>
      <c r="H145" s="10"/>
    </row>
    <row r="146" spans="1:8">
      <c r="A146" s="133" t="s">
        <v>386</v>
      </c>
      <c r="B146" s="134">
        <f>SUM(B147:B149)</f>
        <v>3450000</v>
      </c>
      <c r="C146" s="134">
        <f t="shared" ref="C146:G146" si="43">SUM(C147:C149)</f>
        <v>-1300000</v>
      </c>
      <c r="D146" s="134">
        <f t="shared" si="43"/>
        <v>2150000</v>
      </c>
      <c r="E146" s="134">
        <f t="shared" si="43"/>
        <v>0</v>
      </c>
      <c r="F146" s="134">
        <f t="shared" si="43"/>
        <v>0</v>
      </c>
      <c r="G146" s="134">
        <f t="shared" si="43"/>
        <v>2150000</v>
      </c>
      <c r="H146" s="11" t="s">
        <v>460</v>
      </c>
    </row>
    <row r="147" spans="1:8">
      <c r="A147" s="135" t="s">
        <v>388</v>
      </c>
      <c r="B147" s="134"/>
      <c r="C147" s="134"/>
      <c r="D147" s="134">
        <f t="shared" si="39"/>
        <v>0</v>
      </c>
      <c r="E147" s="134"/>
      <c r="F147" s="134"/>
      <c r="G147" s="134">
        <f t="shared" ref="G147:G149" si="44">D147-E147</f>
        <v>0</v>
      </c>
      <c r="H147" s="11" t="s">
        <v>461</v>
      </c>
    </row>
    <row r="148" spans="1:8">
      <c r="A148" s="135" t="s">
        <v>390</v>
      </c>
      <c r="B148" s="134"/>
      <c r="C148" s="134"/>
      <c r="D148" s="134">
        <f t="shared" si="39"/>
        <v>0</v>
      </c>
      <c r="E148" s="134"/>
      <c r="F148" s="134"/>
      <c r="G148" s="134">
        <f t="shared" si="44"/>
        <v>0</v>
      </c>
      <c r="H148" s="11" t="s">
        <v>462</v>
      </c>
    </row>
    <row r="149" spans="1:8" ht="15">
      <c r="A149" s="135" t="s">
        <v>392</v>
      </c>
      <c r="B149" s="136">
        <v>3450000</v>
      </c>
      <c r="C149" s="136">
        <v>-1300000</v>
      </c>
      <c r="D149" s="134">
        <f t="shared" si="39"/>
        <v>2150000</v>
      </c>
      <c r="E149" s="136">
        <v>0</v>
      </c>
      <c r="F149" s="136">
        <v>0</v>
      </c>
      <c r="G149" s="134">
        <f t="shared" si="44"/>
        <v>2150000</v>
      </c>
      <c r="H149" s="10"/>
    </row>
    <row r="150" spans="1:8">
      <c r="A150" s="133" t="s">
        <v>393</v>
      </c>
      <c r="B150" s="134">
        <f>SUM(B151:B157)</f>
        <v>15401065.43</v>
      </c>
      <c r="C150" s="134">
        <f t="shared" ref="C150:G150" si="45">SUM(C151:C157)</f>
        <v>0</v>
      </c>
      <c r="D150" s="134">
        <f t="shared" si="45"/>
        <v>15401065.43</v>
      </c>
      <c r="E150" s="134">
        <f t="shared" si="45"/>
        <v>15100625</v>
      </c>
      <c r="F150" s="134">
        <f t="shared" si="45"/>
        <v>15100625</v>
      </c>
      <c r="G150" s="134">
        <f t="shared" si="45"/>
        <v>300440.43</v>
      </c>
      <c r="H150" s="11" t="s">
        <v>463</v>
      </c>
    </row>
    <row r="151" spans="1:8" ht="15">
      <c r="A151" s="135" t="s">
        <v>395</v>
      </c>
      <c r="B151" s="136">
        <v>15000000</v>
      </c>
      <c r="C151" s="136">
        <v>0</v>
      </c>
      <c r="D151" s="134">
        <f t="shared" si="39"/>
        <v>15000000</v>
      </c>
      <c r="E151" s="136">
        <v>15000000</v>
      </c>
      <c r="F151" s="136">
        <v>15000000</v>
      </c>
      <c r="G151" s="134">
        <f t="shared" ref="G151:G157" si="46">D151-E151</f>
        <v>0</v>
      </c>
      <c r="H151" s="11" t="s">
        <v>464</v>
      </c>
    </row>
    <row r="152" spans="1:8" ht="15">
      <c r="A152" s="135" t="s">
        <v>397</v>
      </c>
      <c r="B152" s="136">
        <v>401065.43</v>
      </c>
      <c r="C152" s="136">
        <v>0</v>
      </c>
      <c r="D152" s="134">
        <f t="shared" si="39"/>
        <v>401065.43</v>
      </c>
      <c r="E152" s="136">
        <v>100625</v>
      </c>
      <c r="F152" s="136">
        <v>100625</v>
      </c>
      <c r="G152" s="134">
        <f t="shared" si="46"/>
        <v>300440.43</v>
      </c>
      <c r="H152" s="11" t="s">
        <v>465</v>
      </c>
    </row>
    <row r="153" spans="1:8">
      <c r="A153" s="135" t="s">
        <v>399</v>
      </c>
      <c r="B153" s="134"/>
      <c r="C153" s="134"/>
      <c r="D153" s="134">
        <f t="shared" si="39"/>
        <v>0</v>
      </c>
      <c r="E153" s="134"/>
      <c r="F153" s="134"/>
      <c r="G153" s="134">
        <f t="shared" si="46"/>
        <v>0</v>
      </c>
      <c r="H153" s="11" t="s">
        <v>466</v>
      </c>
    </row>
    <row r="154" spans="1:8">
      <c r="A154" s="140" t="s">
        <v>401</v>
      </c>
      <c r="B154" s="134"/>
      <c r="C154" s="134"/>
      <c r="D154" s="134">
        <f t="shared" si="39"/>
        <v>0</v>
      </c>
      <c r="E154" s="134"/>
      <c r="F154" s="134"/>
      <c r="G154" s="134">
        <f t="shared" si="46"/>
        <v>0</v>
      </c>
      <c r="H154" s="11" t="s">
        <v>467</v>
      </c>
    </row>
    <row r="155" spans="1:8">
      <c r="A155" s="135" t="s">
        <v>403</v>
      </c>
      <c r="B155" s="134"/>
      <c r="C155" s="134"/>
      <c r="D155" s="134">
        <f t="shared" si="39"/>
        <v>0</v>
      </c>
      <c r="E155" s="134"/>
      <c r="F155" s="134"/>
      <c r="G155" s="134">
        <f t="shared" si="46"/>
        <v>0</v>
      </c>
      <c r="H155" s="11" t="s">
        <v>468</v>
      </c>
    </row>
    <row r="156" spans="1:8">
      <c r="A156" s="135" t="s">
        <v>405</v>
      </c>
      <c r="B156" s="134"/>
      <c r="C156" s="134"/>
      <c r="D156" s="134">
        <f t="shared" si="39"/>
        <v>0</v>
      </c>
      <c r="E156" s="134"/>
      <c r="F156" s="134"/>
      <c r="G156" s="134">
        <f t="shared" si="46"/>
        <v>0</v>
      </c>
      <c r="H156" s="11" t="s">
        <v>469</v>
      </c>
    </row>
    <row r="157" spans="1:8" ht="15">
      <c r="A157" s="135" t="s">
        <v>407</v>
      </c>
      <c r="B157" s="134"/>
      <c r="C157" s="134"/>
      <c r="D157" s="134">
        <f t="shared" si="39"/>
        <v>0</v>
      </c>
      <c r="E157" s="134"/>
      <c r="F157" s="134"/>
      <c r="G157" s="134">
        <f t="shared" si="46"/>
        <v>0</v>
      </c>
      <c r="H157" s="10"/>
    </row>
    <row r="158" spans="1:8" ht="15">
      <c r="A158" s="141"/>
      <c r="B158" s="138"/>
      <c r="C158" s="138"/>
      <c r="D158" s="138"/>
      <c r="E158" s="138"/>
      <c r="F158" s="138"/>
      <c r="G158" s="138"/>
      <c r="H158" s="10"/>
    </row>
    <row r="159" spans="1:8" ht="15">
      <c r="A159" s="142" t="s">
        <v>470</v>
      </c>
      <c r="B159" s="132">
        <f>B9+B84</f>
        <v>481795164</v>
      </c>
      <c r="C159" s="132">
        <f t="shared" ref="C159:G159" si="47">C9+C84</f>
        <v>600000</v>
      </c>
      <c r="D159" s="132">
        <f t="shared" si="47"/>
        <v>482395164</v>
      </c>
      <c r="E159" s="132">
        <f t="shared" si="47"/>
        <v>79688174.939999998</v>
      </c>
      <c r="F159" s="132">
        <f t="shared" si="47"/>
        <v>79685773.739999995</v>
      </c>
      <c r="G159" s="132">
        <f t="shared" si="47"/>
        <v>402706989.06</v>
      </c>
      <c r="H159" s="10"/>
    </row>
    <row r="160" spans="1:8">
      <c r="A160" s="87"/>
      <c r="B160" s="143"/>
      <c r="C160" s="143"/>
      <c r="D160" s="143"/>
      <c r="E160" s="143"/>
      <c r="F160" s="143"/>
      <c r="G160" s="143"/>
    </row>
    <row r="162" spans="1:1">
      <c r="A162" t="s">
        <v>628</v>
      </c>
    </row>
  </sheetData>
  <mergeCells count="9">
    <mergeCell ref="A5:G5"/>
    <mergeCell ref="A6:G6"/>
    <mergeCell ref="A1:G1"/>
    <mergeCell ref="A7:A8"/>
    <mergeCell ref="B7:F7"/>
    <mergeCell ref="G7:G8"/>
    <mergeCell ref="A2:G2"/>
    <mergeCell ref="A3:G3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2"/>
  <sheetViews>
    <sheetView workbookViewId="0">
      <selection sqref="A1:G30"/>
    </sheetView>
  </sheetViews>
  <sheetFormatPr baseColWidth="10" defaultRowHeight="11.25"/>
  <cols>
    <col min="1" max="1" width="45.83203125" style="1" customWidth="1"/>
    <col min="2" max="5" width="17.83203125" style="1" bestFit="1" customWidth="1"/>
    <col min="6" max="6" width="19.33203125" style="1" customWidth="1"/>
    <col min="7" max="7" width="17.83203125" style="1" bestFit="1" customWidth="1"/>
    <col min="8" max="16384" width="12" style="1"/>
  </cols>
  <sheetData>
    <row r="1" spans="1:7" ht="21" customHeight="1">
      <c r="A1" s="127" t="s">
        <v>626</v>
      </c>
      <c r="B1" s="127"/>
      <c r="C1" s="127"/>
      <c r="D1" s="127"/>
      <c r="E1" s="127"/>
      <c r="F1" s="127"/>
      <c r="G1" s="127"/>
    </row>
    <row r="2" spans="1:7" ht="15">
      <c r="A2" s="23" t="s">
        <v>568</v>
      </c>
      <c r="B2" s="24"/>
      <c r="C2" s="24"/>
      <c r="D2" s="24"/>
      <c r="E2" s="24"/>
      <c r="F2" s="24"/>
      <c r="G2" s="25"/>
    </row>
    <row r="3" spans="1:7" ht="15">
      <c r="A3" s="26" t="s">
        <v>591</v>
      </c>
      <c r="B3" s="27"/>
      <c r="C3" s="27"/>
      <c r="D3" s="27"/>
      <c r="E3" s="27"/>
      <c r="F3" s="27"/>
      <c r="G3" s="28"/>
    </row>
    <row r="4" spans="1:7" ht="15">
      <c r="A4" s="26" t="s">
        <v>592</v>
      </c>
      <c r="B4" s="27"/>
      <c r="C4" s="27"/>
      <c r="D4" s="27"/>
      <c r="E4" s="27"/>
      <c r="F4" s="27"/>
      <c r="G4" s="28"/>
    </row>
    <row r="5" spans="1:7" ht="15">
      <c r="A5" s="26" t="s">
        <v>634</v>
      </c>
      <c r="B5" s="27"/>
      <c r="C5" s="27"/>
      <c r="D5" s="27"/>
      <c r="E5" s="27"/>
      <c r="F5" s="27"/>
      <c r="G5" s="28"/>
    </row>
    <row r="6" spans="1:7" ht="15">
      <c r="A6" s="29" t="s">
        <v>570</v>
      </c>
      <c r="B6" s="30"/>
      <c r="C6" s="30"/>
      <c r="D6" s="30"/>
      <c r="E6" s="30"/>
      <c r="F6" s="30"/>
      <c r="G6" s="31"/>
    </row>
    <row r="7" spans="1:7" ht="15">
      <c r="A7" s="116" t="s">
        <v>0</v>
      </c>
      <c r="B7" s="144" t="s">
        <v>268</v>
      </c>
      <c r="C7" s="144"/>
      <c r="D7" s="144"/>
      <c r="E7" s="144"/>
      <c r="F7" s="144"/>
      <c r="G7" s="145" t="s">
        <v>273</v>
      </c>
    </row>
    <row r="8" spans="1:7" ht="30">
      <c r="A8" s="118"/>
      <c r="B8" s="146" t="s">
        <v>269</v>
      </c>
      <c r="C8" s="147" t="s">
        <v>202</v>
      </c>
      <c r="D8" s="146" t="s">
        <v>203</v>
      </c>
      <c r="E8" s="146" t="s">
        <v>165</v>
      </c>
      <c r="F8" s="146" t="s">
        <v>180</v>
      </c>
      <c r="G8" s="148"/>
    </row>
    <row r="9" spans="1:7" ht="15">
      <c r="A9" s="120" t="s">
        <v>593</v>
      </c>
      <c r="B9" s="149">
        <f>SUM(B10:B18)</f>
        <v>235023458</v>
      </c>
      <c r="C9" s="149">
        <f t="shared" ref="C9:G9" si="0">SUM(C10:C18)</f>
        <v>0</v>
      </c>
      <c r="D9" s="149">
        <f t="shared" si="0"/>
        <v>235023458</v>
      </c>
      <c r="E9" s="149">
        <f t="shared" si="0"/>
        <v>45194569.299999997</v>
      </c>
      <c r="F9" s="149">
        <f t="shared" si="0"/>
        <v>45194569.299999997</v>
      </c>
      <c r="G9" s="149">
        <f t="shared" si="0"/>
        <v>189828888.69999999</v>
      </c>
    </row>
    <row r="10" spans="1:7" ht="15">
      <c r="A10" s="150">
        <v>3111</v>
      </c>
      <c r="B10" s="102">
        <v>223964348</v>
      </c>
      <c r="C10" s="102">
        <v>0</v>
      </c>
      <c r="D10" s="83">
        <f>B10+C10</f>
        <v>223964348</v>
      </c>
      <c r="E10" s="102">
        <v>42514828.299999997</v>
      </c>
      <c r="F10" s="102">
        <v>42514828.299999997</v>
      </c>
      <c r="G10" s="83">
        <f>D10-E10</f>
        <v>181449519.69999999</v>
      </c>
    </row>
    <row r="11" spans="1:7" ht="15">
      <c r="A11" s="150">
        <v>3112</v>
      </c>
      <c r="B11" s="102">
        <v>11059110</v>
      </c>
      <c r="C11" s="102">
        <v>0</v>
      </c>
      <c r="D11" s="83">
        <f t="shared" ref="D11:D17" si="1">B11+C11</f>
        <v>11059110</v>
      </c>
      <c r="E11" s="102">
        <v>2679741</v>
      </c>
      <c r="F11" s="102">
        <v>2679741</v>
      </c>
      <c r="G11" s="83">
        <f t="shared" ref="G11:G17" si="2">D11-E11</f>
        <v>8379369</v>
      </c>
    </row>
    <row r="12" spans="1:7" ht="15">
      <c r="A12" s="150">
        <v>3111</v>
      </c>
      <c r="B12" s="102">
        <v>0</v>
      </c>
      <c r="C12" s="102">
        <v>0</v>
      </c>
      <c r="D12" s="83">
        <f t="shared" si="1"/>
        <v>0</v>
      </c>
      <c r="E12" s="102">
        <v>0</v>
      </c>
      <c r="F12" s="102">
        <v>0</v>
      </c>
      <c r="G12" s="83">
        <f t="shared" si="2"/>
        <v>0</v>
      </c>
    </row>
    <row r="13" spans="1:7" ht="12.75">
      <c r="A13" s="150" t="s">
        <v>567</v>
      </c>
      <c r="B13" s="83"/>
      <c r="C13" s="83"/>
      <c r="D13" s="83">
        <f t="shared" si="1"/>
        <v>0</v>
      </c>
      <c r="E13" s="83"/>
      <c r="F13" s="83"/>
      <c r="G13" s="83">
        <f t="shared" si="2"/>
        <v>0</v>
      </c>
    </row>
    <row r="14" spans="1:7" ht="12.75">
      <c r="A14" s="150" t="s">
        <v>563</v>
      </c>
      <c r="B14" s="83"/>
      <c r="C14" s="83"/>
      <c r="D14" s="83">
        <f t="shared" si="1"/>
        <v>0</v>
      </c>
      <c r="E14" s="83"/>
      <c r="F14" s="83"/>
      <c r="G14" s="83">
        <f t="shared" si="2"/>
        <v>0</v>
      </c>
    </row>
    <row r="15" spans="1:7" ht="12.75">
      <c r="A15" s="150" t="s">
        <v>564</v>
      </c>
      <c r="B15" s="83"/>
      <c r="C15" s="83"/>
      <c r="D15" s="83">
        <f t="shared" si="1"/>
        <v>0</v>
      </c>
      <c r="E15" s="83"/>
      <c r="F15" s="83"/>
      <c r="G15" s="83">
        <f t="shared" si="2"/>
        <v>0</v>
      </c>
    </row>
    <row r="16" spans="1:7" ht="12.75">
      <c r="A16" s="150" t="s">
        <v>565</v>
      </c>
      <c r="B16" s="83"/>
      <c r="C16" s="83"/>
      <c r="D16" s="83">
        <f t="shared" si="1"/>
        <v>0</v>
      </c>
      <c r="E16" s="83"/>
      <c r="F16" s="83"/>
      <c r="G16" s="83">
        <f t="shared" si="2"/>
        <v>0</v>
      </c>
    </row>
    <row r="17" spans="1:7" ht="12.75">
      <c r="A17" s="150" t="s">
        <v>594</v>
      </c>
      <c r="B17" s="83"/>
      <c r="C17" s="83"/>
      <c r="D17" s="83">
        <f t="shared" si="1"/>
        <v>0</v>
      </c>
      <c r="E17" s="83"/>
      <c r="F17" s="83"/>
      <c r="G17" s="83">
        <f t="shared" si="2"/>
        <v>0</v>
      </c>
    </row>
    <row r="18" spans="1:7" ht="15">
      <c r="A18" s="69" t="s">
        <v>576</v>
      </c>
      <c r="B18" s="86"/>
      <c r="C18" s="86"/>
      <c r="D18" s="86"/>
      <c r="E18" s="86"/>
      <c r="F18" s="86"/>
      <c r="G18" s="86"/>
    </row>
    <row r="19" spans="1:7" ht="15">
      <c r="A19" s="47" t="s">
        <v>595</v>
      </c>
      <c r="B19" s="80">
        <f>SUM(B20:B28)</f>
        <v>246771706</v>
      </c>
      <c r="C19" s="80">
        <f t="shared" ref="C19:G19" si="3">SUM(C20:C28)</f>
        <v>600000</v>
      </c>
      <c r="D19" s="80">
        <f t="shared" si="3"/>
        <v>247371706</v>
      </c>
      <c r="E19" s="80">
        <f t="shared" si="3"/>
        <v>34493605.640000001</v>
      </c>
      <c r="F19" s="80">
        <f t="shared" si="3"/>
        <v>4231121.4399999995</v>
      </c>
      <c r="G19" s="80">
        <f t="shared" si="3"/>
        <v>212878100.36000001</v>
      </c>
    </row>
    <row r="20" spans="1:7" ht="15">
      <c r="A20" s="150">
        <v>3111</v>
      </c>
      <c r="B20" s="102">
        <v>232478448</v>
      </c>
      <c r="C20" s="102">
        <v>600000</v>
      </c>
      <c r="D20" s="83">
        <f t="shared" ref="D20:D28" si="4">B20+C20</f>
        <v>233078448</v>
      </c>
      <c r="E20" s="102">
        <v>32639059.640000001</v>
      </c>
      <c r="F20" s="102">
        <v>2376575.44</v>
      </c>
      <c r="G20" s="83">
        <f t="shared" ref="G20:G28" si="5">D20-E20</f>
        <v>200439388.36000001</v>
      </c>
    </row>
    <row r="21" spans="1:7" ht="15">
      <c r="A21" s="150">
        <v>3112</v>
      </c>
      <c r="B21" s="102">
        <v>14293258</v>
      </c>
      <c r="C21" s="102">
        <v>0</v>
      </c>
      <c r="D21" s="83">
        <f t="shared" si="4"/>
        <v>14293258</v>
      </c>
      <c r="E21" s="102">
        <v>1854546</v>
      </c>
      <c r="F21" s="102">
        <v>1854546</v>
      </c>
      <c r="G21" s="83">
        <f t="shared" si="5"/>
        <v>12438712</v>
      </c>
    </row>
    <row r="22" spans="1:7" ht="12.75">
      <c r="A22" s="150" t="s">
        <v>566</v>
      </c>
      <c r="B22" s="83"/>
      <c r="C22" s="83"/>
      <c r="D22" s="83">
        <f t="shared" si="4"/>
        <v>0</v>
      </c>
      <c r="E22" s="83"/>
      <c r="F22" s="83"/>
      <c r="G22" s="83">
        <f t="shared" si="5"/>
        <v>0</v>
      </c>
    </row>
    <row r="23" spans="1:7" ht="12.75">
      <c r="A23" s="150" t="s">
        <v>567</v>
      </c>
      <c r="B23" s="83"/>
      <c r="C23" s="83"/>
      <c r="D23" s="83">
        <f t="shared" si="4"/>
        <v>0</v>
      </c>
      <c r="E23" s="83"/>
      <c r="F23" s="83"/>
      <c r="G23" s="83">
        <f t="shared" si="5"/>
        <v>0</v>
      </c>
    </row>
    <row r="24" spans="1:7" ht="12.75">
      <c r="A24" s="150" t="s">
        <v>563</v>
      </c>
      <c r="B24" s="83"/>
      <c r="C24" s="83"/>
      <c r="D24" s="83">
        <f t="shared" si="4"/>
        <v>0</v>
      </c>
      <c r="E24" s="83"/>
      <c r="F24" s="83"/>
      <c r="G24" s="83">
        <f t="shared" si="5"/>
        <v>0</v>
      </c>
    </row>
    <row r="25" spans="1:7" ht="12.75">
      <c r="A25" s="150" t="s">
        <v>564</v>
      </c>
      <c r="B25" s="83"/>
      <c r="C25" s="83"/>
      <c r="D25" s="83">
        <f t="shared" si="4"/>
        <v>0</v>
      </c>
      <c r="E25" s="83"/>
      <c r="F25" s="83"/>
      <c r="G25" s="83">
        <f t="shared" si="5"/>
        <v>0</v>
      </c>
    </row>
    <row r="26" spans="1:7" ht="12.75">
      <c r="A26" s="150" t="s">
        <v>565</v>
      </c>
      <c r="B26" s="83"/>
      <c r="C26" s="83"/>
      <c r="D26" s="83">
        <f t="shared" si="4"/>
        <v>0</v>
      </c>
      <c r="E26" s="83"/>
      <c r="F26" s="83"/>
      <c r="G26" s="83">
        <f t="shared" si="5"/>
        <v>0</v>
      </c>
    </row>
    <row r="27" spans="1:7" ht="12.75">
      <c r="A27" s="150" t="s">
        <v>594</v>
      </c>
      <c r="B27" s="83"/>
      <c r="C27" s="83"/>
      <c r="D27" s="83">
        <f t="shared" si="4"/>
        <v>0</v>
      </c>
      <c r="E27" s="83"/>
      <c r="F27" s="83"/>
      <c r="G27" s="83">
        <f t="shared" si="5"/>
        <v>0</v>
      </c>
    </row>
    <row r="28" spans="1:7" ht="15">
      <c r="A28" s="69" t="s">
        <v>576</v>
      </c>
      <c r="B28" s="86"/>
      <c r="C28" s="86"/>
      <c r="D28" s="83">
        <f t="shared" si="4"/>
        <v>0</v>
      </c>
      <c r="E28" s="83"/>
      <c r="F28" s="83"/>
      <c r="G28" s="83">
        <f t="shared" si="5"/>
        <v>0</v>
      </c>
    </row>
    <row r="29" spans="1:7" ht="15">
      <c r="A29" s="47" t="s">
        <v>470</v>
      </c>
      <c r="B29" s="80">
        <f>B9+B19</f>
        <v>481795164</v>
      </c>
      <c r="C29" s="80">
        <f t="shared" ref="C29:F29" si="6">C9+C19</f>
        <v>600000</v>
      </c>
      <c r="D29" s="80">
        <f>B29+C29</f>
        <v>482395164</v>
      </c>
      <c r="E29" s="80">
        <f t="shared" si="6"/>
        <v>79688174.939999998</v>
      </c>
      <c r="F29" s="80">
        <f t="shared" si="6"/>
        <v>49425690.739999995</v>
      </c>
      <c r="G29" s="80">
        <f>D29-E29</f>
        <v>402706989.06</v>
      </c>
    </row>
    <row r="30" spans="1:7" ht="12.75">
      <c r="A30" s="87"/>
      <c r="B30" s="151"/>
      <c r="C30" s="151"/>
      <c r="D30" s="151"/>
      <c r="E30" s="151"/>
      <c r="F30" s="151"/>
      <c r="G30" s="151"/>
    </row>
    <row r="32" spans="1:7">
      <c r="A32" s="1" t="s">
        <v>628</v>
      </c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0"/>
  <sheetViews>
    <sheetView workbookViewId="0">
      <selection sqref="A1:G78"/>
    </sheetView>
  </sheetViews>
  <sheetFormatPr baseColWidth="10" defaultRowHeight="12.75"/>
  <cols>
    <col min="1" max="1" width="74.5" bestFit="1" customWidth="1"/>
    <col min="2" max="6" width="17.83203125" bestFit="1" customWidth="1"/>
    <col min="7" max="7" width="18" bestFit="1" customWidth="1"/>
  </cols>
  <sheetData>
    <row r="1" spans="1:8" ht="21" customHeight="1">
      <c r="A1" s="152" t="s">
        <v>627</v>
      </c>
      <c r="B1" s="153"/>
      <c r="C1" s="153"/>
      <c r="D1" s="153"/>
      <c r="E1" s="153"/>
      <c r="F1" s="153"/>
      <c r="G1" s="153"/>
      <c r="H1" s="7"/>
    </row>
    <row r="2" spans="1:8" ht="15">
      <c r="A2" s="23" t="s">
        <v>568</v>
      </c>
      <c r="B2" s="24"/>
      <c r="C2" s="24"/>
      <c r="D2" s="24"/>
      <c r="E2" s="24"/>
      <c r="F2" s="24"/>
      <c r="G2" s="25"/>
      <c r="H2" s="7"/>
    </row>
    <row r="3" spans="1:8" ht="15">
      <c r="A3" s="26" t="s">
        <v>604</v>
      </c>
      <c r="B3" s="27"/>
      <c r="C3" s="27"/>
      <c r="D3" s="27"/>
      <c r="E3" s="27"/>
      <c r="F3" s="27"/>
      <c r="G3" s="28"/>
      <c r="H3" s="7"/>
    </row>
    <row r="4" spans="1:8" ht="15">
      <c r="A4" s="26" t="s">
        <v>605</v>
      </c>
      <c r="B4" s="27"/>
      <c r="C4" s="27"/>
      <c r="D4" s="27"/>
      <c r="E4" s="27"/>
      <c r="F4" s="27"/>
      <c r="G4" s="28"/>
      <c r="H4" s="7"/>
    </row>
    <row r="5" spans="1:8" ht="15">
      <c r="A5" s="26" t="s">
        <v>634</v>
      </c>
      <c r="B5" s="27"/>
      <c r="C5" s="27"/>
      <c r="D5" s="27"/>
      <c r="E5" s="27"/>
      <c r="F5" s="27"/>
      <c r="G5" s="28"/>
      <c r="H5" s="7"/>
    </row>
    <row r="6" spans="1:8" ht="15">
      <c r="A6" s="29" t="s">
        <v>570</v>
      </c>
      <c r="B6" s="30"/>
      <c r="C6" s="30"/>
      <c r="D6" s="30"/>
      <c r="E6" s="30"/>
      <c r="F6" s="30"/>
      <c r="G6" s="31"/>
      <c r="H6" s="7"/>
    </row>
    <row r="7" spans="1:8" ht="15">
      <c r="A7" s="27" t="s">
        <v>0</v>
      </c>
      <c r="B7" s="29" t="s">
        <v>268</v>
      </c>
      <c r="C7" s="30"/>
      <c r="D7" s="30"/>
      <c r="E7" s="30"/>
      <c r="F7" s="31"/>
      <c r="G7" s="130" t="s">
        <v>606</v>
      </c>
      <c r="H7" s="7"/>
    </row>
    <row r="8" spans="1:8" ht="30">
      <c r="A8" s="27"/>
      <c r="B8" s="119" t="s">
        <v>269</v>
      </c>
      <c r="C8" s="61" t="s">
        <v>598</v>
      </c>
      <c r="D8" s="119" t="s">
        <v>271</v>
      </c>
      <c r="E8" s="119" t="s">
        <v>165</v>
      </c>
      <c r="F8" s="154" t="s">
        <v>180</v>
      </c>
      <c r="G8" s="129"/>
      <c r="H8" s="7"/>
    </row>
    <row r="9" spans="1:8" ht="15">
      <c r="A9" s="120" t="s">
        <v>471</v>
      </c>
      <c r="B9" s="155">
        <f>B10+B19+B27+B37</f>
        <v>235023458</v>
      </c>
      <c r="C9" s="155">
        <f t="shared" ref="C9:G9" si="0">C10+C19+C27+C37</f>
        <v>0</v>
      </c>
      <c r="D9" s="155">
        <f t="shared" si="0"/>
        <v>235023458</v>
      </c>
      <c r="E9" s="155">
        <f t="shared" si="0"/>
        <v>45194569.300000004</v>
      </c>
      <c r="F9" s="155">
        <f t="shared" si="0"/>
        <v>45194569.300000004</v>
      </c>
      <c r="G9" s="155">
        <f t="shared" si="0"/>
        <v>189828888.69999996</v>
      </c>
      <c r="H9" s="7"/>
    </row>
    <row r="10" spans="1:8">
      <c r="A10" s="91" t="s">
        <v>472</v>
      </c>
      <c r="B10" s="156">
        <f>SUM(B11:B18)</f>
        <v>130295520.96000001</v>
      </c>
      <c r="C10" s="156">
        <f t="shared" ref="C10:G10" si="1">SUM(C11:C18)</f>
        <v>326120</v>
      </c>
      <c r="D10" s="156">
        <f t="shared" si="1"/>
        <v>130621640.96000001</v>
      </c>
      <c r="E10" s="156">
        <f t="shared" si="1"/>
        <v>24747514.030000001</v>
      </c>
      <c r="F10" s="156">
        <f t="shared" si="1"/>
        <v>24747514.030000001</v>
      </c>
      <c r="G10" s="156">
        <f t="shared" si="1"/>
        <v>105874126.92999999</v>
      </c>
      <c r="H10" s="9" t="s">
        <v>473</v>
      </c>
    </row>
    <row r="11" spans="1:8" ht="15">
      <c r="A11" s="122" t="s">
        <v>474</v>
      </c>
      <c r="B11" s="157">
        <v>12131313.58</v>
      </c>
      <c r="C11" s="157">
        <v>0</v>
      </c>
      <c r="D11" s="156">
        <f>B11+C11</f>
        <v>12131313.58</v>
      </c>
      <c r="E11" s="157">
        <v>2256898.8199999998</v>
      </c>
      <c r="F11" s="157">
        <v>2256898.8199999998</v>
      </c>
      <c r="G11" s="156">
        <f>D11-E11</f>
        <v>9874414.7599999998</v>
      </c>
      <c r="H11" s="9" t="s">
        <v>475</v>
      </c>
    </row>
    <row r="12" spans="1:8" ht="15">
      <c r="A12" s="122" t="s">
        <v>476</v>
      </c>
      <c r="B12" s="157">
        <v>403379.36</v>
      </c>
      <c r="C12" s="157">
        <v>0</v>
      </c>
      <c r="D12" s="156">
        <f t="shared" ref="D12:D18" si="2">B12+C12</f>
        <v>403379.36</v>
      </c>
      <c r="E12" s="157">
        <v>76326.13</v>
      </c>
      <c r="F12" s="157">
        <v>76326.13</v>
      </c>
      <c r="G12" s="156">
        <f t="shared" ref="G12:G18" si="3">D12-E12</f>
        <v>327053.23</v>
      </c>
      <c r="H12" s="9" t="s">
        <v>477</v>
      </c>
    </row>
    <row r="13" spans="1:8" ht="15">
      <c r="A13" s="122" t="s">
        <v>478</v>
      </c>
      <c r="B13" s="157">
        <v>24458157.07</v>
      </c>
      <c r="C13" s="157">
        <v>385000</v>
      </c>
      <c r="D13" s="156">
        <f t="shared" si="2"/>
        <v>24843157.07</v>
      </c>
      <c r="E13" s="157">
        <v>4463569.3899999997</v>
      </c>
      <c r="F13" s="157">
        <v>4463569.3899999997</v>
      </c>
      <c r="G13" s="156">
        <f t="shared" si="3"/>
        <v>20379587.68</v>
      </c>
      <c r="H13" s="9" t="s">
        <v>479</v>
      </c>
    </row>
    <row r="14" spans="1:8">
      <c r="A14" s="122" t="s">
        <v>480</v>
      </c>
      <c r="B14" s="156"/>
      <c r="C14" s="156"/>
      <c r="D14" s="156">
        <f t="shared" si="2"/>
        <v>0</v>
      </c>
      <c r="E14" s="156"/>
      <c r="F14" s="156"/>
      <c r="G14" s="156">
        <f t="shared" si="3"/>
        <v>0</v>
      </c>
      <c r="H14" s="9" t="s">
        <v>481</v>
      </c>
    </row>
    <row r="15" spans="1:8" ht="15">
      <c r="A15" s="122" t="s">
        <v>482</v>
      </c>
      <c r="B15" s="157">
        <v>25489076.82</v>
      </c>
      <c r="C15" s="157">
        <v>-58880</v>
      </c>
      <c r="D15" s="156">
        <f t="shared" si="2"/>
        <v>25430196.82</v>
      </c>
      <c r="E15" s="157">
        <v>6107598.3200000003</v>
      </c>
      <c r="F15" s="157">
        <v>6107598.3200000003</v>
      </c>
      <c r="G15" s="156">
        <f t="shared" si="3"/>
        <v>19322598.5</v>
      </c>
      <c r="H15" s="9" t="s">
        <v>483</v>
      </c>
    </row>
    <row r="16" spans="1:8">
      <c r="A16" s="122" t="s">
        <v>484</v>
      </c>
      <c r="B16" s="156"/>
      <c r="C16" s="156"/>
      <c r="D16" s="156">
        <f t="shared" si="2"/>
        <v>0</v>
      </c>
      <c r="E16" s="156"/>
      <c r="F16" s="156"/>
      <c r="G16" s="156">
        <f t="shared" si="3"/>
        <v>0</v>
      </c>
      <c r="H16" s="9" t="s">
        <v>485</v>
      </c>
    </row>
    <row r="17" spans="1:8" ht="15">
      <c r="A17" s="122" t="s">
        <v>486</v>
      </c>
      <c r="B17" s="157">
        <v>63813442.600000001</v>
      </c>
      <c r="C17" s="157">
        <v>0</v>
      </c>
      <c r="D17" s="156">
        <f t="shared" si="2"/>
        <v>63813442.600000001</v>
      </c>
      <c r="E17" s="157">
        <v>11651613.640000001</v>
      </c>
      <c r="F17" s="157">
        <v>11651613.640000001</v>
      </c>
      <c r="G17" s="156">
        <f t="shared" si="3"/>
        <v>52161828.960000001</v>
      </c>
      <c r="H17" s="9" t="s">
        <v>487</v>
      </c>
    </row>
    <row r="18" spans="1:8" ht="15">
      <c r="A18" s="122" t="s">
        <v>488</v>
      </c>
      <c r="B18" s="157">
        <v>4000151.53</v>
      </c>
      <c r="C18" s="157">
        <v>0</v>
      </c>
      <c r="D18" s="156">
        <f t="shared" si="2"/>
        <v>4000151.53</v>
      </c>
      <c r="E18" s="157">
        <v>191507.73</v>
      </c>
      <c r="F18" s="157">
        <v>191507.73</v>
      </c>
      <c r="G18" s="156">
        <f t="shared" si="3"/>
        <v>3808643.8</v>
      </c>
      <c r="H18" s="7"/>
    </row>
    <row r="19" spans="1:8">
      <c r="A19" s="91" t="s">
        <v>489</v>
      </c>
      <c r="B19" s="156">
        <f>SUM(B20:B26)</f>
        <v>84921770.379999995</v>
      </c>
      <c r="C19" s="156">
        <f t="shared" ref="C19:G19" si="4">SUM(C20:C26)</f>
        <v>-326120</v>
      </c>
      <c r="D19" s="156">
        <f t="shared" si="4"/>
        <v>84595650.379999995</v>
      </c>
      <c r="E19" s="156">
        <f t="shared" si="4"/>
        <v>16667009.780000001</v>
      </c>
      <c r="F19" s="156">
        <f t="shared" si="4"/>
        <v>16667009.780000001</v>
      </c>
      <c r="G19" s="156">
        <f t="shared" si="4"/>
        <v>67928640.599999994</v>
      </c>
      <c r="H19" s="9" t="s">
        <v>490</v>
      </c>
    </row>
    <row r="20" spans="1:8" ht="15">
      <c r="A20" s="122" t="s">
        <v>607</v>
      </c>
      <c r="B20" s="157">
        <v>7805425.8499999996</v>
      </c>
      <c r="C20" s="157">
        <v>0</v>
      </c>
      <c r="D20" s="156">
        <f t="shared" ref="D20:D26" si="5">B20+C20</f>
        <v>7805425.8499999996</v>
      </c>
      <c r="E20" s="157">
        <v>1490985.62</v>
      </c>
      <c r="F20" s="157">
        <v>1490985.62</v>
      </c>
      <c r="G20" s="156">
        <f t="shared" ref="G20:G26" si="6">D20-E20</f>
        <v>6314440.2299999995</v>
      </c>
      <c r="H20" s="9" t="s">
        <v>491</v>
      </c>
    </row>
    <row r="21" spans="1:8" ht="15">
      <c r="A21" s="122" t="s">
        <v>492</v>
      </c>
      <c r="B21" s="157">
        <v>32754891.579999998</v>
      </c>
      <c r="C21" s="157">
        <v>33880</v>
      </c>
      <c r="D21" s="156">
        <f t="shared" si="5"/>
        <v>32788771.579999998</v>
      </c>
      <c r="E21" s="157">
        <v>6228584.7000000002</v>
      </c>
      <c r="F21" s="157">
        <v>6228584.7000000002</v>
      </c>
      <c r="G21" s="156">
        <f t="shared" si="6"/>
        <v>26560186.879999999</v>
      </c>
      <c r="H21" s="9" t="s">
        <v>493</v>
      </c>
    </row>
    <row r="22" spans="1:8">
      <c r="A22" s="122" t="s">
        <v>494</v>
      </c>
      <c r="B22" s="156"/>
      <c r="C22" s="156"/>
      <c r="D22" s="156">
        <f t="shared" si="5"/>
        <v>0</v>
      </c>
      <c r="E22" s="156"/>
      <c r="F22" s="156"/>
      <c r="G22" s="156">
        <f t="shared" si="6"/>
        <v>0</v>
      </c>
      <c r="H22" s="9" t="s">
        <v>495</v>
      </c>
    </row>
    <row r="23" spans="1:8" ht="15">
      <c r="A23" s="122" t="s">
        <v>496</v>
      </c>
      <c r="B23" s="157">
        <v>9041787.8699999992</v>
      </c>
      <c r="C23" s="157">
        <v>-360000</v>
      </c>
      <c r="D23" s="156">
        <f t="shared" si="5"/>
        <v>8681787.8699999992</v>
      </c>
      <c r="E23" s="157">
        <v>1215318.56</v>
      </c>
      <c r="F23" s="157">
        <v>1215318.56</v>
      </c>
      <c r="G23" s="156">
        <f t="shared" si="6"/>
        <v>7466469.3099999987</v>
      </c>
      <c r="H23" s="9" t="s">
        <v>497</v>
      </c>
    </row>
    <row r="24" spans="1:8">
      <c r="A24" s="122" t="s">
        <v>608</v>
      </c>
      <c r="B24" s="156"/>
      <c r="C24" s="156"/>
      <c r="D24" s="156">
        <f t="shared" si="5"/>
        <v>0</v>
      </c>
      <c r="E24" s="156"/>
      <c r="F24" s="156"/>
      <c r="G24" s="156">
        <f t="shared" si="6"/>
        <v>0</v>
      </c>
      <c r="H24" s="9" t="s">
        <v>498</v>
      </c>
    </row>
    <row r="25" spans="1:8" ht="15">
      <c r="A25" s="122" t="s">
        <v>499</v>
      </c>
      <c r="B25" s="157">
        <v>35319665.079999998</v>
      </c>
      <c r="C25" s="157">
        <v>0</v>
      </c>
      <c r="D25" s="156">
        <f t="shared" si="5"/>
        <v>35319665.079999998</v>
      </c>
      <c r="E25" s="157">
        <v>7732120.9000000004</v>
      </c>
      <c r="F25" s="157">
        <v>7732120.9000000004</v>
      </c>
      <c r="G25" s="156">
        <f t="shared" si="6"/>
        <v>27587544.18</v>
      </c>
      <c r="H25" s="9" t="s">
        <v>500</v>
      </c>
    </row>
    <row r="26" spans="1:8" ht="15">
      <c r="A26" s="122" t="s">
        <v>501</v>
      </c>
      <c r="B26" s="156"/>
      <c r="C26" s="156"/>
      <c r="D26" s="156">
        <f t="shared" si="5"/>
        <v>0</v>
      </c>
      <c r="E26" s="156"/>
      <c r="F26" s="156"/>
      <c r="G26" s="156">
        <f t="shared" si="6"/>
        <v>0</v>
      </c>
      <c r="H26" s="7"/>
    </row>
    <row r="27" spans="1:8">
      <c r="A27" s="91" t="s">
        <v>502</v>
      </c>
      <c r="B27" s="156">
        <f>SUM(B28:B36)</f>
        <v>8747056.6600000001</v>
      </c>
      <c r="C27" s="156">
        <f t="shared" ref="C27:G27" si="7">SUM(C28:C36)</f>
        <v>0</v>
      </c>
      <c r="D27" s="156">
        <f t="shared" si="7"/>
        <v>8747056.6600000001</v>
      </c>
      <c r="E27" s="156">
        <f t="shared" si="7"/>
        <v>1100304.49</v>
      </c>
      <c r="F27" s="156">
        <f t="shared" si="7"/>
        <v>1100304.49</v>
      </c>
      <c r="G27" s="156">
        <f t="shared" si="7"/>
        <v>7646752.1700000009</v>
      </c>
      <c r="H27" s="9" t="s">
        <v>503</v>
      </c>
    </row>
    <row r="28" spans="1:8" ht="15">
      <c r="A28" s="124" t="s">
        <v>504</v>
      </c>
      <c r="B28" s="157">
        <v>3991100.22</v>
      </c>
      <c r="C28" s="157">
        <v>0</v>
      </c>
      <c r="D28" s="156">
        <f t="shared" ref="D28:D36" si="8">B28+C28</f>
        <v>3991100.22</v>
      </c>
      <c r="E28" s="157">
        <v>491542.99</v>
      </c>
      <c r="F28" s="157">
        <v>491542.99</v>
      </c>
      <c r="G28" s="156">
        <f t="shared" ref="G28:G36" si="9">D28-E28</f>
        <v>3499557.2300000004</v>
      </c>
      <c r="H28" s="9" t="s">
        <v>505</v>
      </c>
    </row>
    <row r="29" spans="1:8">
      <c r="A29" s="122" t="s">
        <v>506</v>
      </c>
      <c r="B29" s="156"/>
      <c r="C29" s="156"/>
      <c r="D29" s="156">
        <f t="shared" si="8"/>
        <v>0</v>
      </c>
      <c r="E29" s="156"/>
      <c r="F29" s="156"/>
      <c r="G29" s="156">
        <f t="shared" si="9"/>
        <v>0</v>
      </c>
      <c r="H29" s="9" t="s">
        <v>507</v>
      </c>
    </row>
    <row r="30" spans="1:8">
      <c r="A30" s="122" t="s">
        <v>609</v>
      </c>
      <c r="B30" s="156"/>
      <c r="C30" s="156"/>
      <c r="D30" s="156">
        <f t="shared" si="8"/>
        <v>0</v>
      </c>
      <c r="E30" s="156"/>
      <c r="F30" s="156"/>
      <c r="G30" s="156">
        <f t="shared" si="9"/>
        <v>0</v>
      </c>
      <c r="H30" s="9" t="s">
        <v>508</v>
      </c>
    </row>
    <row r="31" spans="1:8">
      <c r="A31" s="122" t="s">
        <v>509</v>
      </c>
      <c r="B31" s="156"/>
      <c r="C31" s="156"/>
      <c r="D31" s="156">
        <f t="shared" si="8"/>
        <v>0</v>
      </c>
      <c r="E31" s="156"/>
      <c r="F31" s="156"/>
      <c r="G31" s="156">
        <f t="shared" si="9"/>
        <v>0</v>
      </c>
      <c r="H31" s="9" t="s">
        <v>510</v>
      </c>
    </row>
    <row r="32" spans="1:8">
      <c r="A32" s="122" t="s">
        <v>511</v>
      </c>
      <c r="B32" s="156"/>
      <c r="C32" s="156"/>
      <c r="D32" s="156">
        <f t="shared" si="8"/>
        <v>0</v>
      </c>
      <c r="E32" s="156"/>
      <c r="F32" s="156"/>
      <c r="G32" s="156">
        <f t="shared" si="9"/>
        <v>0</v>
      </c>
      <c r="H32" s="9" t="s">
        <v>512</v>
      </c>
    </row>
    <row r="33" spans="1:8">
      <c r="A33" s="122" t="s">
        <v>513</v>
      </c>
      <c r="B33" s="156"/>
      <c r="C33" s="156"/>
      <c r="D33" s="156">
        <f t="shared" si="8"/>
        <v>0</v>
      </c>
      <c r="E33" s="156"/>
      <c r="F33" s="156"/>
      <c r="G33" s="156">
        <f t="shared" si="9"/>
        <v>0</v>
      </c>
      <c r="H33" s="9" t="s">
        <v>514</v>
      </c>
    </row>
    <row r="34" spans="1:8" ht="15">
      <c r="A34" s="122" t="s">
        <v>515</v>
      </c>
      <c r="B34" s="157">
        <v>3438146.18</v>
      </c>
      <c r="C34" s="157">
        <v>0</v>
      </c>
      <c r="D34" s="156">
        <f t="shared" si="8"/>
        <v>3438146.18</v>
      </c>
      <c r="E34" s="157">
        <v>369429.85</v>
      </c>
      <c r="F34" s="157">
        <v>369429.85</v>
      </c>
      <c r="G34" s="156">
        <f t="shared" si="9"/>
        <v>3068716.33</v>
      </c>
      <c r="H34" s="9" t="s">
        <v>516</v>
      </c>
    </row>
    <row r="35" spans="1:8" ht="15">
      <c r="A35" s="122" t="s">
        <v>517</v>
      </c>
      <c r="B35" s="157">
        <v>1317810.26</v>
      </c>
      <c r="C35" s="157">
        <v>0</v>
      </c>
      <c r="D35" s="156">
        <f t="shared" si="8"/>
        <v>1317810.26</v>
      </c>
      <c r="E35" s="157">
        <v>239331.65</v>
      </c>
      <c r="F35" s="157">
        <v>239331.65</v>
      </c>
      <c r="G35" s="156">
        <f t="shared" si="9"/>
        <v>1078478.6100000001</v>
      </c>
      <c r="H35" s="9" t="s">
        <v>518</v>
      </c>
    </row>
    <row r="36" spans="1:8" ht="15">
      <c r="A36" s="122" t="s">
        <v>519</v>
      </c>
      <c r="B36" s="156"/>
      <c r="C36" s="156"/>
      <c r="D36" s="156">
        <f t="shared" si="8"/>
        <v>0</v>
      </c>
      <c r="E36" s="156"/>
      <c r="F36" s="156"/>
      <c r="G36" s="156">
        <f t="shared" si="9"/>
        <v>0</v>
      </c>
      <c r="H36" s="7"/>
    </row>
    <row r="37" spans="1:8" ht="25.5">
      <c r="A37" s="158" t="s">
        <v>610</v>
      </c>
      <c r="B37" s="156">
        <f>SUM(B38:B41)</f>
        <v>11059110</v>
      </c>
      <c r="C37" s="156">
        <f t="shared" ref="C37:G37" si="10">SUM(C38:C41)</f>
        <v>0</v>
      </c>
      <c r="D37" s="156">
        <f t="shared" si="10"/>
        <v>11059110</v>
      </c>
      <c r="E37" s="156">
        <f t="shared" si="10"/>
        <v>2679741</v>
      </c>
      <c r="F37" s="156">
        <f t="shared" si="10"/>
        <v>2679741</v>
      </c>
      <c r="G37" s="156">
        <f t="shared" si="10"/>
        <v>8379369</v>
      </c>
      <c r="H37" s="9" t="s">
        <v>521</v>
      </c>
    </row>
    <row r="38" spans="1:8" ht="25.5">
      <c r="A38" s="124" t="s">
        <v>611</v>
      </c>
      <c r="B38" s="156"/>
      <c r="C38" s="156"/>
      <c r="D38" s="156">
        <f t="shared" ref="D38:D41" si="11">B38+C38</f>
        <v>0</v>
      </c>
      <c r="E38" s="156"/>
      <c r="F38" s="156"/>
      <c r="G38" s="156">
        <f t="shared" ref="G38:G41" si="12">D38-E38</f>
        <v>0</v>
      </c>
      <c r="H38" s="9" t="s">
        <v>522</v>
      </c>
    </row>
    <row r="39" spans="1:8" ht="25.5">
      <c r="A39" s="124" t="s">
        <v>612</v>
      </c>
      <c r="B39" s="157">
        <v>11059110</v>
      </c>
      <c r="C39" s="157">
        <v>0</v>
      </c>
      <c r="D39" s="156">
        <f t="shared" si="11"/>
        <v>11059110</v>
      </c>
      <c r="E39" s="157">
        <v>2679741</v>
      </c>
      <c r="F39" s="157">
        <v>2679741</v>
      </c>
      <c r="G39" s="156">
        <f t="shared" si="12"/>
        <v>8379369</v>
      </c>
      <c r="H39" s="9" t="s">
        <v>523</v>
      </c>
    </row>
    <row r="40" spans="1:8">
      <c r="A40" s="124" t="s">
        <v>524</v>
      </c>
      <c r="B40" s="156"/>
      <c r="C40" s="156"/>
      <c r="D40" s="156">
        <f t="shared" si="11"/>
        <v>0</v>
      </c>
      <c r="E40" s="156"/>
      <c r="F40" s="156"/>
      <c r="G40" s="156">
        <f t="shared" si="12"/>
        <v>0</v>
      </c>
      <c r="H40" s="9" t="s">
        <v>525</v>
      </c>
    </row>
    <row r="41" spans="1:8" ht="15">
      <c r="A41" s="124" t="s">
        <v>526</v>
      </c>
      <c r="B41" s="156"/>
      <c r="C41" s="156"/>
      <c r="D41" s="156">
        <f t="shared" si="11"/>
        <v>0</v>
      </c>
      <c r="E41" s="156"/>
      <c r="F41" s="156"/>
      <c r="G41" s="156">
        <f t="shared" si="12"/>
        <v>0</v>
      </c>
      <c r="H41" s="7"/>
    </row>
    <row r="42" spans="1:8" ht="15">
      <c r="A42" s="124"/>
      <c r="B42" s="156"/>
      <c r="C42" s="156"/>
      <c r="D42" s="156"/>
      <c r="E42" s="156"/>
      <c r="F42" s="156"/>
      <c r="G42" s="156"/>
      <c r="H42" s="7"/>
    </row>
    <row r="43" spans="1:8" ht="15">
      <c r="A43" s="47" t="s">
        <v>613</v>
      </c>
      <c r="B43" s="159">
        <f>B44+B53+B61+B71</f>
        <v>246771706</v>
      </c>
      <c r="C43" s="159">
        <f t="shared" ref="C43:G43" si="13">C44+C53+C61+C71</f>
        <v>600000</v>
      </c>
      <c r="D43" s="159">
        <f t="shared" si="13"/>
        <v>247371706</v>
      </c>
      <c r="E43" s="159">
        <f t="shared" si="13"/>
        <v>34493605.640000001</v>
      </c>
      <c r="F43" s="159">
        <f t="shared" si="13"/>
        <v>34491204.439999998</v>
      </c>
      <c r="G43" s="159">
        <f t="shared" si="13"/>
        <v>212878100.35999998</v>
      </c>
      <c r="H43" s="7"/>
    </row>
    <row r="44" spans="1:8">
      <c r="A44" s="91" t="s">
        <v>614</v>
      </c>
      <c r="B44" s="156">
        <f>SUM(B45:B52)</f>
        <v>44305189.299999997</v>
      </c>
      <c r="C44" s="156">
        <f t="shared" ref="C44:G44" si="14">SUM(C45:C52)</f>
        <v>0</v>
      </c>
      <c r="D44" s="156">
        <f t="shared" si="14"/>
        <v>44305189.299999997</v>
      </c>
      <c r="E44" s="156">
        <f t="shared" si="14"/>
        <v>6328377.29</v>
      </c>
      <c r="F44" s="156">
        <f t="shared" si="14"/>
        <v>6328377.29</v>
      </c>
      <c r="G44" s="156">
        <f t="shared" si="14"/>
        <v>37976812.009999998</v>
      </c>
      <c r="H44" s="9" t="s">
        <v>527</v>
      </c>
    </row>
    <row r="45" spans="1:8">
      <c r="A45" s="124" t="s">
        <v>474</v>
      </c>
      <c r="B45" s="156"/>
      <c r="C45" s="156"/>
      <c r="D45" s="156">
        <f t="shared" ref="D45:D52" si="15">B45+C45</f>
        <v>0</v>
      </c>
      <c r="E45" s="156"/>
      <c r="F45" s="156"/>
      <c r="G45" s="156">
        <f t="shared" ref="G45:G52" si="16">D45-E45</f>
        <v>0</v>
      </c>
      <c r="H45" s="9" t="s">
        <v>528</v>
      </c>
    </row>
    <row r="46" spans="1:8">
      <c r="A46" s="124" t="s">
        <v>476</v>
      </c>
      <c r="B46" s="156"/>
      <c r="C46" s="156"/>
      <c r="D46" s="156">
        <f t="shared" si="15"/>
        <v>0</v>
      </c>
      <c r="E46" s="156"/>
      <c r="F46" s="156"/>
      <c r="G46" s="156">
        <f t="shared" si="16"/>
        <v>0</v>
      </c>
      <c r="H46" s="9" t="s">
        <v>529</v>
      </c>
    </row>
    <row r="47" spans="1:8" ht="15">
      <c r="A47" s="124" t="s">
        <v>478</v>
      </c>
      <c r="B47" s="157">
        <v>478100</v>
      </c>
      <c r="C47" s="157">
        <v>0</v>
      </c>
      <c r="D47" s="156">
        <f t="shared" si="15"/>
        <v>478100</v>
      </c>
      <c r="E47" s="157">
        <v>0</v>
      </c>
      <c r="F47" s="157">
        <v>0</v>
      </c>
      <c r="G47" s="156">
        <f t="shared" si="16"/>
        <v>478100</v>
      </c>
      <c r="H47" s="9" t="s">
        <v>530</v>
      </c>
    </row>
    <row r="48" spans="1:8">
      <c r="A48" s="124" t="s">
        <v>480</v>
      </c>
      <c r="B48" s="156"/>
      <c r="C48" s="156"/>
      <c r="D48" s="156">
        <f t="shared" si="15"/>
        <v>0</v>
      </c>
      <c r="E48" s="156"/>
      <c r="F48" s="156"/>
      <c r="G48" s="156">
        <f t="shared" si="16"/>
        <v>0</v>
      </c>
      <c r="H48" s="9" t="s">
        <v>531</v>
      </c>
    </row>
    <row r="49" spans="1:8">
      <c r="A49" s="124" t="s">
        <v>482</v>
      </c>
      <c r="B49" s="156"/>
      <c r="C49" s="156"/>
      <c r="D49" s="156">
        <f t="shared" si="15"/>
        <v>0</v>
      </c>
      <c r="E49" s="156"/>
      <c r="F49" s="156"/>
      <c r="G49" s="156">
        <f t="shared" si="16"/>
        <v>0</v>
      </c>
      <c r="H49" s="9" t="s">
        <v>532</v>
      </c>
    </row>
    <row r="50" spans="1:8">
      <c r="A50" s="124" t="s">
        <v>484</v>
      </c>
      <c r="B50" s="156"/>
      <c r="C50" s="156"/>
      <c r="D50" s="156">
        <f t="shared" si="15"/>
        <v>0</v>
      </c>
      <c r="E50" s="156"/>
      <c r="F50" s="156"/>
      <c r="G50" s="156">
        <f t="shared" si="16"/>
        <v>0</v>
      </c>
      <c r="H50" s="9" t="s">
        <v>533</v>
      </c>
    </row>
    <row r="51" spans="1:8" ht="15">
      <c r="A51" s="124" t="s">
        <v>486</v>
      </c>
      <c r="B51" s="157">
        <v>43827089.299999997</v>
      </c>
      <c r="C51" s="157">
        <v>0</v>
      </c>
      <c r="D51" s="156">
        <f t="shared" si="15"/>
        <v>43827089.299999997</v>
      </c>
      <c r="E51" s="157">
        <v>6328377.29</v>
      </c>
      <c r="F51" s="157">
        <v>6328377.29</v>
      </c>
      <c r="G51" s="156">
        <f t="shared" si="16"/>
        <v>37498712.009999998</v>
      </c>
      <c r="H51" s="9" t="s">
        <v>534</v>
      </c>
    </row>
    <row r="52" spans="1:8" ht="15">
      <c r="A52" s="124" t="s">
        <v>488</v>
      </c>
      <c r="B52" s="156"/>
      <c r="C52" s="156"/>
      <c r="D52" s="156">
        <f t="shared" si="15"/>
        <v>0</v>
      </c>
      <c r="E52" s="156"/>
      <c r="F52" s="156"/>
      <c r="G52" s="156">
        <f t="shared" si="16"/>
        <v>0</v>
      </c>
      <c r="H52" s="7"/>
    </row>
    <row r="53" spans="1:8">
      <c r="A53" s="91" t="s">
        <v>489</v>
      </c>
      <c r="B53" s="156">
        <f>SUM(B54:B60)</f>
        <v>186273258.70000002</v>
      </c>
      <c r="C53" s="156">
        <f t="shared" ref="C53:G53" si="17">SUM(C54:C60)</f>
        <v>0</v>
      </c>
      <c r="D53" s="156">
        <f t="shared" si="17"/>
        <v>186273258.70000002</v>
      </c>
      <c r="E53" s="156">
        <f t="shared" si="17"/>
        <v>26110682.350000001</v>
      </c>
      <c r="F53" s="156">
        <f t="shared" si="17"/>
        <v>26108281.149999999</v>
      </c>
      <c r="G53" s="156">
        <f t="shared" si="17"/>
        <v>160162576.34999999</v>
      </c>
      <c r="H53" s="9" t="s">
        <v>535</v>
      </c>
    </row>
    <row r="54" spans="1:8" ht="15">
      <c r="A54" s="124" t="s">
        <v>607</v>
      </c>
      <c r="B54" s="157">
        <v>14045793.34</v>
      </c>
      <c r="C54" s="157">
        <v>0</v>
      </c>
      <c r="D54" s="156">
        <f t="shared" ref="D54:D60" si="18">B54+C54</f>
        <v>14045793.34</v>
      </c>
      <c r="E54" s="157">
        <v>2378976.64</v>
      </c>
      <c r="F54" s="157">
        <v>2376575.44</v>
      </c>
      <c r="G54" s="156">
        <f t="shared" ref="G54:G60" si="19">D54-E54</f>
        <v>11666816.699999999</v>
      </c>
      <c r="H54" s="9" t="s">
        <v>536</v>
      </c>
    </row>
    <row r="55" spans="1:8" ht="15">
      <c r="A55" s="124" t="s">
        <v>492</v>
      </c>
      <c r="B55" s="157">
        <v>152857826.93000001</v>
      </c>
      <c r="C55" s="157">
        <v>0</v>
      </c>
      <c r="D55" s="156">
        <f t="shared" si="18"/>
        <v>152857826.93000001</v>
      </c>
      <c r="E55" s="157">
        <v>7964804.71</v>
      </c>
      <c r="F55" s="157">
        <v>7964804.71</v>
      </c>
      <c r="G55" s="156">
        <f t="shared" si="19"/>
        <v>144893022.22</v>
      </c>
      <c r="H55" s="9" t="s">
        <v>537</v>
      </c>
    </row>
    <row r="56" spans="1:8">
      <c r="A56" s="124" t="s">
        <v>494</v>
      </c>
      <c r="B56" s="156"/>
      <c r="C56" s="156"/>
      <c r="D56" s="156">
        <f t="shared" si="18"/>
        <v>0</v>
      </c>
      <c r="E56" s="156"/>
      <c r="F56" s="156"/>
      <c r="G56" s="156">
        <f t="shared" si="19"/>
        <v>0</v>
      </c>
      <c r="H56" s="9" t="s">
        <v>538</v>
      </c>
    </row>
    <row r="57" spans="1:8" ht="15">
      <c r="A57" s="125" t="s">
        <v>496</v>
      </c>
      <c r="B57" s="157">
        <v>148295</v>
      </c>
      <c r="C57" s="157">
        <v>0</v>
      </c>
      <c r="D57" s="156">
        <f t="shared" si="18"/>
        <v>148295</v>
      </c>
      <c r="E57" s="157">
        <v>0</v>
      </c>
      <c r="F57" s="157">
        <v>0</v>
      </c>
      <c r="G57" s="156">
        <f t="shared" si="19"/>
        <v>148295</v>
      </c>
      <c r="H57" s="9" t="s">
        <v>539</v>
      </c>
    </row>
    <row r="58" spans="1:8" ht="15">
      <c r="A58" s="124" t="s">
        <v>608</v>
      </c>
      <c r="B58" s="157">
        <v>1750000</v>
      </c>
      <c r="C58" s="157">
        <v>0</v>
      </c>
      <c r="D58" s="156">
        <f t="shared" si="18"/>
        <v>1750000</v>
      </c>
      <c r="E58" s="157">
        <v>348870</v>
      </c>
      <c r="F58" s="157">
        <v>348870</v>
      </c>
      <c r="G58" s="156">
        <f t="shared" si="19"/>
        <v>1401130</v>
      </c>
      <c r="H58" s="9" t="s">
        <v>540</v>
      </c>
    </row>
    <row r="59" spans="1:8" ht="15">
      <c r="A59" s="124" t="s">
        <v>499</v>
      </c>
      <c r="B59" s="157">
        <v>17471343.43</v>
      </c>
      <c r="C59" s="157">
        <v>0</v>
      </c>
      <c r="D59" s="156">
        <f t="shared" si="18"/>
        <v>17471343.43</v>
      </c>
      <c r="E59" s="157">
        <v>15418031</v>
      </c>
      <c r="F59" s="157">
        <v>15418031</v>
      </c>
      <c r="G59" s="156">
        <f t="shared" si="19"/>
        <v>2053312.4299999997</v>
      </c>
      <c r="H59" s="9" t="s">
        <v>541</v>
      </c>
    </row>
    <row r="60" spans="1:8" ht="15">
      <c r="A60" s="124" t="s">
        <v>501</v>
      </c>
      <c r="B60" s="156"/>
      <c r="C60" s="156"/>
      <c r="D60" s="156">
        <f t="shared" si="18"/>
        <v>0</v>
      </c>
      <c r="E60" s="156"/>
      <c r="F60" s="156"/>
      <c r="G60" s="156">
        <f t="shared" si="19"/>
        <v>0</v>
      </c>
      <c r="H60" s="7"/>
    </row>
    <row r="61" spans="1:8">
      <c r="A61" s="91" t="s">
        <v>502</v>
      </c>
      <c r="B61" s="156">
        <f>SUM(B62:B70)</f>
        <v>1900000</v>
      </c>
      <c r="C61" s="156">
        <f t="shared" ref="C61:G61" si="20">SUM(C62:C70)</f>
        <v>600000</v>
      </c>
      <c r="D61" s="156">
        <f t="shared" si="20"/>
        <v>2500000</v>
      </c>
      <c r="E61" s="156">
        <f t="shared" si="20"/>
        <v>200000</v>
      </c>
      <c r="F61" s="156">
        <f t="shared" si="20"/>
        <v>200000</v>
      </c>
      <c r="G61" s="156">
        <f t="shared" si="20"/>
        <v>2300000</v>
      </c>
      <c r="H61" s="9" t="s">
        <v>542</v>
      </c>
    </row>
    <row r="62" spans="1:8" ht="15">
      <c r="A62" s="124" t="s">
        <v>504</v>
      </c>
      <c r="B62" s="157">
        <v>1000000</v>
      </c>
      <c r="C62" s="157">
        <v>0</v>
      </c>
      <c r="D62" s="156">
        <f t="shared" ref="D62:D70" si="21">B62+C62</f>
        <v>1000000</v>
      </c>
      <c r="E62" s="157">
        <v>0</v>
      </c>
      <c r="F62" s="157">
        <v>0</v>
      </c>
      <c r="G62" s="156">
        <f t="shared" ref="G62:G70" si="22">D62-E62</f>
        <v>1000000</v>
      </c>
      <c r="H62" s="9" t="s">
        <v>543</v>
      </c>
    </row>
    <row r="63" spans="1:8">
      <c r="A63" s="124" t="s">
        <v>506</v>
      </c>
      <c r="B63" s="156"/>
      <c r="C63" s="156"/>
      <c r="D63" s="156">
        <f t="shared" si="21"/>
        <v>0</v>
      </c>
      <c r="E63" s="156"/>
      <c r="F63" s="156"/>
      <c r="G63" s="156">
        <f t="shared" si="22"/>
        <v>0</v>
      </c>
      <c r="H63" s="9" t="s">
        <v>544</v>
      </c>
    </row>
    <row r="64" spans="1:8">
      <c r="A64" s="124" t="s">
        <v>609</v>
      </c>
      <c r="B64" s="156"/>
      <c r="C64" s="156"/>
      <c r="D64" s="156">
        <f t="shared" si="21"/>
        <v>0</v>
      </c>
      <c r="E64" s="156"/>
      <c r="F64" s="156"/>
      <c r="G64" s="156">
        <f t="shared" si="22"/>
        <v>0</v>
      </c>
      <c r="H64" s="9" t="s">
        <v>545</v>
      </c>
    </row>
    <row r="65" spans="1:8">
      <c r="A65" s="124" t="s">
        <v>509</v>
      </c>
      <c r="B65" s="156"/>
      <c r="C65" s="156"/>
      <c r="D65" s="156">
        <f t="shared" si="21"/>
        <v>0</v>
      </c>
      <c r="E65" s="156"/>
      <c r="F65" s="156"/>
      <c r="G65" s="156">
        <f t="shared" si="22"/>
        <v>0</v>
      </c>
      <c r="H65" s="9" t="s">
        <v>546</v>
      </c>
    </row>
    <row r="66" spans="1:8">
      <c r="A66" s="124" t="s">
        <v>511</v>
      </c>
      <c r="B66" s="156"/>
      <c r="C66" s="156"/>
      <c r="D66" s="156">
        <f t="shared" si="21"/>
        <v>0</v>
      </c>
      <c r="E66" s="156"/>
      <c r="F66" s="156"/>
      <c r="G66" s="156">
        <f t="shared" si="22"/>
        <v>0</v>
      </c>
      <c r="H66" s="9" t="s">
        <v>547</v>
      </c>
    </row>
    <row r="67" spans="1:8">
      <c r="A67" s="124" t="s">
        <v>513</v>
      </c>
      <c r="B67" s="156"/>
      <c r="C67" s="156"/>
      <c r="D67" s="156">
        <f t="shared" si="21"/>
        <v>0</v>
      </c>
      <c r="E67" s="156"/>
      <c r="F67" s="156"/>
      <c r="G67" s="156">
        <f t="shared" si="22"/>
        <v>0</v>
      </c>
      <c r="H67" s="9" t="s">
        <v>548</v>
      </c>
    </row>
    <row r="68" spans="1:8" ht="15">
      <c r="A68" s="124" t="s">
        <v>515</v>
      </c>
      <c r="B68" s="157">
        <v>900000</v>
      </c>
      <c r="C68" s="157">
        <v>600000</v>
      </c>
      <c r="D68" s="156">
        <f t="shared" si="21"/>
        <v>1500000</v>
      </c>
      <c r="E68" s="157">
        <v>200000</v>
      </c>
      <c r="F68" s="157">
        <v>200000</v>
      </c>
      <c r="G68" s="156">
        <f t="shared" si="22"/>
        <v>1300000</v>
      </c>
      <c r="H68" s="9" t="s">
        <v>549</v>
      </c>
    </row>
    <row r="69" spans="1:8">
      <c r="A69" s="124" t="s">
        <v>517</v>
      </c>
      <c r="B69" s="156"/>
      <c r="C69" s="156"/>
      <c r="D69" s="156">
        <f t="shared" si="21"/>
        <v>0</v>
      </c>
      <c r="E69" s="156"/>
      <c r="F69" s="156"/>
      <c r="G69" s="156">
        <f t="shared" si="22"/>
        <v>0</v>
      </c>
      <c r="H69" s="9" t="s">
        <v>550</v>
      </c>
    </row>
    <row r="70" spans="1:8" ht="15">
      <c r="A70" s="124" t="s">
        <v>519</v>
      </c>
      <c r="B70" s="156"/>
      <c r="C70" s="156"/>
      <c r="D70" s="156">
        <f t="shared" si="21"/>
        <v>0</v>
      </c>
      <c r="E70" s="156"/>
      <c r="F70" s="156"/>
      <c r="G70" s="156">
        <f t="shared" si="22"/>
        <v>0</v>
      </c>
      <c r="H70" s="7"/>
    </row>
    <row r="71" spans="1:8">
      <c r="A71" s="158" t="s">
        <v>520</v>
      </c>
      <c r="B71" s="160">
        <f>SUM(B72:B75)</f>
        <v>14293258</v>
      </c>
      <c r="C71" s="160">
        <f t="shared" ref="C71:G71" si="23">SUM(C72:C75)</f>
        <v>0</v>
      </c>
      <c r="D71" s="160">
        <f t="shared" si="23"/>
        <v>14293258</v>
      </c>
      <c r="E71" s="160">
        <f t="shared" si="23"/>
        <v>1854546</v>
      </c>
      <c r="F71" s="160">
        <f t="shared" si="23"/>
        <v>1854546</v>
      </c>
      <c r="G71" s="160">
        <f t="shared" si="23"/>
        <v>12438712</v>
      </c>
      <c r="H71" s="9" t="s">
        <v>551</v>
      </c>
    </row>
    <row r="72" spans="1:8" ht="25.5">
      <c r="A72" s="124" t="s">
        <v>611</v>
      </c>
      <c r="B72" s="156"/>
      <c r="C72" s="156"/>
      <c r="D72" s="156">
        <f t="shared" ref="D72:D75" si="24">B72+C72</f>
        <v>0</v>
      </c>
      <c r="E72" s="156"/>
      <c r="F72" s="156"/>
      <c r="G72" s="156">
        <f t="shared" ref="G72:G75" si="25">D72-E72</f>
        <v>0</v>
      </c>
      <c r="H72" s="9" t="s">
        <v>552</v>
      </c>
    </row>
    <row r="73" spans="1:8" ht="25.5">
      <c r="A73" s="124" t="s">
        <v>612</v>
      </c>
      <c r="B73" s="157">
        <v>14293258</v>
      </c>
      <c r="C73" s="157">
        <v>0</v>
      </c>
      <c r="D73" s="156">
        <f t="shared" si="24"/>
        <v>14293258</v>
      </c>
      <c r="E73" s="157">
        <v>1854546</v>
      </c>
      <c r="F73" s="157">
        <v>1854546</v>
      </c>
      <c r="G73" s="156">
        <f t="shared" si="25"/>
        <v>12438712</v>
      </c>
      <c r="H73" s="9" t="s">
        <v>553</v>
      </c>
    </row>
    <row r="74" spans="1:8">
      <c r="A74" s="124" t="s">
        <v>524</v>
      </c>
      <c r="B74" s="156"/>
      <c r="C74" s="156"/>
      <c r="D74" s="156">
        <f t="shared" si="24"/>
        <v>0</v>
      </c>
      <c r="E74" s="156"/>
      <c r="F74" s="156"/>
      <c r="G74" s="156">
        <f t="shared" si="25"/>
        <v>0</v>
      </c>
      <c r="H74" s="9" t="s">
        <v>554</v>
      </c>
    </row>
    <row r="75" spans="1:8" ht="15">
      <c r="A75" s="124" t="s">
        <v>526</v>
      </c>
      <c r="B75" s="156"/>
      <c r="C75" s="156"/>
      <c r="D75" s="156">
        <f t="shared" si="24"/>
        <v>0</v>
      </c>
      <c r="E75" s="156"/>
      <c r="F75" s="156"/>
      <c r="G75" s="156">
        <f t="shared" si="25"/>
        <v>0</v>
      </c>
      <c r="H75" s="7"/>
    </row>
    <row r="76" spans="1:8" ht="15">
      <c r="A76" s="37"/>
      <c r="B76" s="161"/>
      <c r="C76" s="161"/>
      <c r="D76" s="161"/>
      <c r="E76" s="161"/>
      <c r="F76" s="161"/>
      <c r="G76" s="161"/>
      <c r="H76" s="7"/>
    </row>
    <row r="77" spans="1:8" ht="15">
      <c r="A77" s="47" t="s">
        <v>470</v>
      </c>
      <c r="B77" s="159">
        <f>B9+B43</f>
        <v>481795164</v>
      </c>
      <c r="C77" s="159">
        <f t="shared" ref="C77:G77" si="26">C9+C43</f>
        <v>600000</v>
      </c>
      <c r="D77" s="159">
        <f t="shared" si="26"/>
        <v>482395164</v>
      </c>
      <c r="E77" s="159">
        <f t="shared" si="26"/>
        <v>79688174.939999998</v>
      </c>
      <c r="F77" s="159">
        <f t="shared" si="26"/>
        <v>79685773.74000001</v>
      </c>
      <c r="G77" s="159">
        <f t="shared" si="26"/>
        <v>402706989.05999994</v>
      </c>
      <c r="H77" s="8"/>
    </row>
    <row r="78" spans="1:8">
      <c r="A78" s="87"/>
      <c r="B78" s="162"/>
      <c r="C78" s="162"/>
      <c r="D78" s="162"/>
      <c r="E78" s="162"/>
      <c r="F78" s="162"/>
      <c r="G78" s="162"/>
    </row>
    <row r="80" spans="1:8">
      <c r="A80" t="s">
        <v>628</v>
      </c>
    </row>
  </sheetData>
  <mergeCells count="9">
    <mergeCell ref="A6:G6"/>
    <mergeCell ref="B7:F7"/>
    <mergeCell ref="G7:G8"/>
    <mergeCell ref="A7:A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Tesoreria Cuenta</cp:lastModifiedBy>
  <cp:lastPrinted>2019-04-25T19:58:07Z</cp:lastPrinted>
  <dcterms:created xsi:type="dcterms:W3CDTF">2017-01-11T17:17:46Z</dcterms:created>
  <dcterms:modified xsi:type="dcterms:W3CDTF">2021-04-29T08:10:53Z</dcterms:modified>
</cp:coreProperties>
</file>